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chutova\Documents\Eva\DATA\VVZ\Opravy 21\65421044 km 15,423 a 15,487 Čepice\"/>
    </mc:Choice>
  </mc:AlternateContent>
  <bookViews>
    <workbookView xWindow="0" yWindow="0" windowWidth="21570" windowHeight="8100" activeTab="5"/>
  </bookViews>
  <sheets>
    <sheet name="Rekapitulace stavby" sheetId="1" r:id="rId1"/>
    <sheet name="SO 101 - Most km 15,423" sheetId="2" r:id="rId2"/>
    <sheet name="SO 102 - Most km 15,487" sheetId="3" r:id="rId3"/>
    <sheet name="SO 201 - Železniční svršek" sheetId="4" r:id="rId4"/>
    <sheet name="SO 301 - Materiál objedna..." sheetId="5" r:id="rId5"/>
    <sheet name="SO 401 - VRN" sheetId="6" r:id="rId6"/>
  </sheets>
  <definedNames>
    <definedName name="_xlnm._FilterDatabase" localSheetId="1" hidden="1">'SO 101 - Most km 15,423'!$C$132:$K$364</definedName>
    <definedName name="_xlnm._FilterDatabase" localSheetId="2" hidden="1">'SO 102 - Most km 15,487'!$C$132:$K$382</definedName>
    <definedName name="_xlnm._FilterDatabase" localSheetId="3" hidden="1">'SO 201 - Železniční svršek'!$C$118:$K$214</definedName>
    <definedName name="_xlnm._FilterDatabase" localSheetId="4" hidden="1">'SO 301 - Materiál objedna...'!$C$117:$K$123</definedName>
    <definedName name="_xlnm._FilterDatabase" localSheetId="5" hidden="1">'SO 401 - VRN'!$C$122:$K$148</definedName>
    <definedName name="_xlnm.Print_Titles" localSheetId="0">'Rekapitulace stavby'!$92:$92</definedName>
    <definedName name="_xlnm.Print_Titles" localSheetId="1">'SO 101 - Most km 15,423'!$132:$132</definedName>
    <definedName name="_xlnm.Print_Titles" localSheetId="2">'SO 102 - Most km 15,487'!$132:$132</definedName>
    <definedName name="_xlnm.Print_Titles" localSheetId="3">'SO 201 - Železniční svršek'!$118:$118</definedName>
    <definedName name="_xlnm.Print_Titles" localSheetId="4">'SO 301 - Materiál objedna...'!$117:$117</definedName>
    <definedName name="_xlnm.Print_Titles" localSheetId="5">'SO 401 - VRN'!$122:$122</definedName>
    <definedName name="_xlnm.Print_Area" localSheetId="0">'Rekapitulace stavby'!$D$4:$AO$76,'Rekapitulace stavby'!$C$82:$AQ$100</definedName>
    <definedName name="_xlnm.Print_Area" localSheetId="1">'SO 101 - Most km 15,423'!$C$4:$J$76,'SO 101 - Most km 15,423'!$C$82:$J$114,'SO 101 - Most km 15,423'!$C$120:$K$364</definedName>
    <definedName name="_xlnm.Print_Area" localSheetId="2">'SO 102 - Most km 15,487'!$C$4:$J$76,'SO 102 - Most km 15,487'!$C$82:$J$114,'SO 102 - Most km 15,487'!$C$120:$K$382</definedName>
    <definedName name="_xlnm.Print_Area" localSheetId="3">'SO 201 - Železniční svršek'!$C$4:$J$76,'SO 201 - Železniční svršek'!$C$82:$J$100,'SO 201 - Železniční svršek'!$C$106:$K$214</definedName>
    <definedName name="_xlnm.Print_Area" localSheetId="4">'SO 301 - Materiál objedna...'!$C$4:$J$76,'SO 301 - Materiál objedna...'!$C$82:$J$99,'SO 301 - Materiál objedna...'!$C$105:$K$123</definedName>
    <definedName name="_xlnm.Print_Area" localSheetId="5">'SO 401 - VRN'!$C$4:$J$76,'SO 401 - VRN'!$C$82:$J$104,'SO 401 - VRN'!$C$110:$K$148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48" i="6"/>
  <c r="BH148" i="6"/>
  <c r="BG148" i="6"/>
  <c r="BF148" i="6"/>
  <c r="T148" i="6"/>
  <c r="T147" i="6"/>
  <c r="R148" i="6"/>
  <c r="R147" i="6"/>
  <c r="P148" i="6"/>
  <c r="P147" i="6"/>
  <c r="BI146" i="6"/>
  <c r="BH146" i="6"/>
  <c r="BG146" i="6"/>
  <c r="BF146" i="6"/>
  <c r="T146" i="6"/>
  <c r="T145" i="6"/>
  <c r="R146" i="6"/>
  <c r="R145" i="6"/>
  <c r="P146" i="6"/>
  <c r="P145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F117" i="6"/>
  <c r="E115" i="6"/>
  <c r="F89" i="6"/>
  <c r="E87" i="6"/>
  <c r="J24" i="6"/>
  <c r="E24" i="6"/>
  <c r="J120" i="6"/>
  <c r="J23" i="6"/>
  <c r="J21" i="6"/>
  <c r="E21" i="6"/>
  <c r="J119" i="6"/>
  <c r="J20" i="6"/>
  <c r="J18" i="6"/>
  <c r="E18" i="6"/>
  <c r="F120" i="6"/>
  <c r="J17" i="6"/>
  <c r="J15" i="6"/>
  <c r="E15" i="6"/>
  <c r="F91" i="6"/>
  <c r="J14" i="6"/>
  <c r="J12" i="6"/>
  <c r="J117" i="6"/>
  <c r="E7" i="6"/>
  <c r="E113" i="6"/>
  <c r="J37" i="5"/>
  <c r="J36" i="5"/>
  <c r="AY98" i="1"/>
  <c r="J35" i="5"/>
  <c r="AX98" i="1" s="1"/>
  <c r="BI121" i="5"/>
  <c r="BH121" i="5"/>
  <c r="BG121" i="5"/>
  <c r="F35" i="5" s="1"/>
  <c r="BB98" i="1" s="1"/>
  <c r="BF121" i="5"/>
  <c r="T121" i="5"/>
  <c r="T120" i="5"/>
  <c r="T119" i="5"/>
  <c r="T118" i="5" s="1"/>
  <c r="R121" i="5"/>
  <c r="R120" i="5"/>
  <c r="R119" i="5"/>
  <c r="R118" i="5" s="1"/>
  <c r="P121" i="5"/>
  <c r="P120" i="5"/>
  <c r="P119" i="5"/>
  <c r="P118" i="5" s="1"/>
  <c r="AU98" i="1" s="1"/>
  <c r="F112" i="5"/>
  <c r="E110" i="5"/>
  <c r="F89" i="5"/>
  <c r="E87" i="5"/>
  <c r="J24" i="5"/>
  <c r="E24" i="5"/>
  <c r="J115" i="5" s="1"/>
  <c r="J23" i="5"/>
  <c r="J21" i="5"/>
  <c r="E21" i="5"/>
  <c r="J114" i="5" s="1"/>
  <c r="J20" i="5"/>
  <c r="J18" i="5"/>
  <c r="E18" i="5"/>
  <c r="F92" i="5" s="1"/>
  <c r="J17" i="5"/>
  <c r="J15" i="5"/>
  <c r="E15" i="5"/>
  <c r="F91" i="5" s="1"/>
  <c r="J14" i="5"/>
  <c r="J12" i="5"/>
  <c r="J112" i="5"/>
  <c r="E7" i="5"/>
  <c r="E108" i="5"/>
  <c r="J37" i="4"/>
  <c r="J36" i="4"/>
  <c r="AY97" i="1" s="1"/>
  <c r="J35" i="4"/>
  <c r="AX97" i="1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1" i="4"/>
  <c r="BH191" i="4"/>
  <c r="BG191" i="4"/>
  <c r="BF191" i="4"/>
  <c r="T191" i="4"/>
  <c r="R191" i="4"/>
  <c r="P191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92" i="4" s="1"/>
  <c r="J23" i="4"/>
  <c r="J21" i="4"/>
  <c r="E21" i="4"/>
  <c r="J115" i="4" s="1"/>
  <c r="J20" i="4"/>
  <c r="J18" i="4"/>
  <c r="E18" i="4"/>
  <c r="F116" i="4" s="1"/>
  <c r="J17" i="4"/>
  <c r="J15" i="4"/>
  <c r="E15" i="4"/>
  <c r="F91" i="4" s="1"/>
  <c r="J14" i="4"/>
  <c r="J12" i="4"/>
  <c r="J113" i="4"/>
  <c r="E7" i="4"/>
  <c r="E109" i="4"/>
  <c r="J37" i="3"/>
  <c r="J36" i="3"/>
  <c r="AY96" i="1" s="1"/>
  <c r="J35" i="3"/>
  <c r="AX96" i="1"/>
  <c r="BI380" i="3"/>
  <c r="BH380" i="3"/>
  <c r="BG380" i="3"/>
  <c r="BF380" i="3"/>
  <c r="T380" i="3"/>
  <c r="T379" i="3" s="1"/>
  <c r="R380" i="3"/>
  <c r="R379" i="3"/>
  <c r="P380" i="3"/>
  <c r="P379" i="3" s="1"/>
  <c r="BI378" i="3"/>
  <c r="BH378" i="3"/>
  <c r="BG378" i="3"/>
  <c r="BF378" i="3"/>
  <c r="T378" i="3"/>
  <c r="T377" i="3"/>
  <c r="R378" i="3"/>
  <c r="R377" i="3" s="1"/>
  <c r="P378" i="3"/>
  <c r="P377" i="3"/>
  <c r="BI376" i="3"/>
  <c r="BH376" i="3"/>
  <c r="BG376" i="3"/>
  <c r="BF376" i="3"/>
  <c r="T376" i="3"/>
  <c r="T375" i="3" s="1"/>
  <c r="T374" i="3" s="1"/>
  <c r="R376" i="3"/>
  <c r="R375" i="3"/>
  <c r="P376" i="3"/>
  <c r="P375" i="3"/>
  <c r="P374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2" i="3"/>
  <c r="BH362" i="3"/>
  <c r="BG362" i="3"/>
  <c r="BF362" i="3"/>
  <c r="T362" i="3"/>
  <c r="R362" i="3"/>
  <c r="P362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T326" i="3"/>
  <c r="R327" i="3"/>
  <c r="R326" i="3"/>
  <c r="P327" i="3"/>
  <c r="P326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F127" i="3"/>
  <c r="E125" i="3"/>
  <c r="F89" i="3"/>
  <c r="E87" i="3"/>
  <c r="J24" i="3"/>
  <c r="E24" i="3"/>
  <c r="J130" i="3" s="1"/>
  <c r="J23" i="3"/>
  <c r="J21" i="3"/>
  <c r="E21" i="3"/>
  <c r="J129" i="3" s="1"/>
  <c r="J20" i="3"/>
  <c r="J18" i="3"/>
  <c r="E18" i="3"/>
  <c r="F92" i="3" s="1"/>
  <c r="J17" i="3"/>
  <c r="J15" i="3"/>
  <c r="E15" i="3"/>
  <c r="F91" i="3" s="1"/>
  <c r="J14" i="3"/>
  <c r="J12" i="3"/>
  <c r="J127" i="3" s="1"/>
  <c r="E7" i="3"/>
  <c r="E123" i="3"/>
  <c r="J37" i="2"/>
  <c r="J36" i="2"/>
  <c r="AY95" i="1" s="1"/>
  <c r="J35" i="2"/>
  <c r="AX95" i="1"/>
  <c r="BI362" i="2"/>
  <c r="BH362" i="2"/>
  <c r="BG362" i="2"/>
  <c r="BF362" i="2"/>
  <c r="T362" i="2"/>
  <c r="T361" i="2" s="1"/>
  <c r="R362" i="2"/>
  <c r="R361" i="2"/>
  <c r="P362" i="2"/>
  <c r="P361" i="2" s="1"/>
  <c r="BI360" i="2"/>
  <c r="BH360" i="2"/>
  <c r="BG360" i="2"/>
  <c r="BF360" i="2"/>
  <c r="T360" i="2"/>
  <c r="T359" i="2"/>
  <c r="R360" i="2"/>
  <c r="R359" i="2" s="1"/>
  <c r="P360" i="2"/>
  <c r="P359" i="2"/>
  <c r="BI358" i="2"/>
  <c r="BH358" i="2"/>
  <c r="BG358" i="2"/>
  <c r="BF358" i="2"/>
  <c r="T358" i="2"/>
  <c r="T357" i="2" s="1"/>
  <c r="T356" i="2" s="1"/>
  <c r="R358" i="2"/>
  <c r="R357" i="2" s="1"/>
  <c r="R356" i="2" s="1"/>
  <c r="P358" i="2"/>
  <c r="P357" i="2"/>
  <c r="P356" i="2" s="1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T308" i="2" s="1"/>
  <c r="R309" i="2"/>
  <c r="R308" i="2"/>
  <c r="P309" i="2"/>
  <c r="P308" i="2" s="1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F127" i="2"/>
  <c r="E125" i="2"/>
  <c r="F89" i="2"/>
  <c r="E87" i="2"/>
  <c r="J24" i="2"/>
  <c r="E24" i="2"/>
  <c r="J130" i="2" s="1"/>
  <c r="J23" i="2"/>
  <c r="J21" i="2"/>
  <c r="E21" i="2"/>
  <c r="J129" i="2" s="1"/>
  <c r="J20" i="2"/>
  <c r="J18" i="2"/>
  <c r="E18" i="2"/>
  <c r="F92" i="2" s="1"/>
  <c r="J17" i="2"/>
  <c r="J15" i="2"/>
  <c r="E15" i="2"/>
  <c r="F91" i="2" s="1"/>
  <c r="J14" i="2"/>
  <c r="J12" i="2"/>
  <c r="J127" i="2"/>
  <c r="E7" i="2"/>
  <c r="E123" i="2" s="1"/>
  <c r="L90" i="1"/>
  <c r="AM90" i="1"/>
  <c r="AM89" i="1"/>
  <c r="L89" i="1"/>
  <c r="AM87" i="1"/>
  <c r="L87" i="1"/>
  <c r="L85" i="1"/>
  <c r="L84" i="1"/>
  <c r="BK148" i="6"/>
  <c r="J148" i="6"/>
  <c r="BK146" i="6"/>
  <c r="J146" i="6"/>
  <c r="BK143" i="6"/>
  <c r="J143" i="6"/>
  <c r="BK142" i="6"/>
  <c r="J142" i="6"/>
  <c r="BK139" i="6"/>
  <c r="J139" i="6"/>
  <c r="BK138" i="6"/>
  <c r="J138" i="6"/>
  <c r="BK135" i="6"/>
  <c r="J135" i="6"/>
  <c r="BK133" i="6"/>
  <c r="J133" i="6"/>
  <c r="BK131" i="6"/>
  <c r="J131" i="6"/>
  <c r="BK129" i="6"/>
  <c r="J129" i="6"/>
  <c r="BK128" i="6"/>
  <c r="BK126" i="6"/>
  <c r="J126" i="6"/>
  <c r="J121" i="5"/>
  <c r="BK212" i="4"/>
  <c r="BK209" i="4"/>
  <c r="BK199" i="4"/>
  <c r="J196" i="4"/>
  <c r="J191" i="4"/>
  <c r="BK184" i="4"/>
  <c r="BK182" i="4"/>
  <c r="BK172" i="4"/>
  <c r="J169" i="4"/>
  <c r="BK168" i="4"/>
  <c r="BK166" i="4"/>
  <c r="J164" i="4"/>
  <c r="J161" i="4"/>
  <c r="J155" i="4"/>
  <c r="BK152" i="4"/>
  <c r="BK151" i="4"/>
  <c r="BK148" i="4"/>
  <c r="J147" i="4"/>
  <c r="J144" i="4"/>
  <c r="J138" i="4"/>
  <c r="BK135" i="4"/>
  <c r="BK131" i="4"/>
  <c r="J125" i="4"/>
  <c r="BK372" i="3"/>
  <c r="BK368" i="3"/>
  <c r="BK365" i="3"/>
  <c r="J362" i="3"/>
  <c r="J359" i="3"/>
  <c r="BK352" i="3"/>
  <c r="J349" i="3"/>
  <c r="BK348" i="3"/>
  <c r="BK345" i="3"/>
  <c r="J335" i="3"/>
  <c r="J331" i="3"/>
  <c r="J327" i="3"/>
  <c r="BK325" i="3"/>
  <c r="BK322" i="3"/>
  <c r="J321" i="3"/>
  <c r="BK315" i="3"/>
  <c r="J314" i="3"/>
  <c r="J309" i="3"/>
  <c r="J306" i="3"/>
  <c r="J302" i="3"/>
  <c r="BK295" i="3"/>
  <c r="BK288" i="3"/>
  <c r="J285" i="3"/>
  <c r="J284" i="3"/>
  <c r="BK279" i="3"/>
  <c r="J275" i="3"/>
  <c r="BK270" i="3"/>
  <c r="J267" i="3"/>
  <c r="J266" i="3"/>
  <c r="BK263" i="3"/>
  <c r="J256" i="3"/>
  <c r="J253" i="3"/>
  <c r="J251" i="3"/>
  <c r="J250" i="3"/>
  <c r="BK241" i="3"/>
  <c r="BK235" i="3"/>
  <c r="J234" i="3"/>
  <c r="J225" i="3"/>
  <c r="BK221" i="3"/>
  <c r="BK214" i="3"/>
  <c r="BK213" i="3"/>
  <c r="J209" i="3"/>
  <c r="BK208" i="3"/>
  <c r="BK205" i="3"/>
  <c r="BK204" i="3"/>
  <c r="J201" i="3"/>
  <c r="BK200" i="3"/>
  <c r="J197" i="3"/>
  <c r="J196" i="3"/>
  <c r="BK193" i="3"/>
  <c r="BK189" i="3"/>
  <c r="J188" i="3"/>
  <c r="BK186" i="3"/>
  <c r="BK183" i="3"/>
  <c r="BK180" i="3"/>
  <c r="BK176" i="3"/>
  <c r="BK173" i="3"/>
  <c r="BK169" i="3"/>
  <c r="J168" i="3"/>
  <c r="BK167" i="3"/>
  <c r="BK164" i="3"/>
  <c r="J161" i="3"/>
  <c r="BK157" i="3"/>
  <c r="J153" i="3"/>
  <c r="J150" i="3"/>
  <c r="J147" i="3"/>
  <c r="J144" i="3"/>
  <c r="J141" i="3"/>
  <c r="BK138" i="3"/>
  <c r="J137" i="3"/>
  <c r="BK136" i="3"/>
  <c r="BK362" i="2"/>
  <c r="BK360" i="2"/>
  <c r="BK358" i="2"/>
  <c r="BK353" i="2"/>
  <c r="J350" i="2"/>
  <c r="J348" i="2"/>
  <c r="BK347" i="2"/>
  <c r="J338" i="2"/>
  <c r="J337" i="2"/>
  <c r="J331" i="2"/>
  <c r="J330" i="2"/>
  <c r="BK327" i="2"/>
  <c r="J324" i="2"/>
  <c r="BK317" i="2"/>
  <c r="J313" i="2"/>
  <c r="J312" i="2"/>
  <c r="BK309" i="2"/>
  <c r="J307" i="2"/>
  <c r="BK303" i="2"/>
  <c r="J300" i="2"/>
  <c r="J288" i="2"/>
  <c r="J284" i="2"/>
  <c r="BK283" i="2"/>
  <c r="BK280" i="2"/>
  <c r="J277" i="2"/>
  <c r="J273" i="2"/>
  <c r="J270" i="2"/>
  <c r="J268" i="2"/>
  <c r="BK265" i="2"/>
  <c r="J262" i="2"/>
  <c r="BK258" i="2"/>
  <c r="J255" i="2"/>
  <c r="BK248" i="2"/>
  <c r="BK241" i="2"/>
  <c r="J238" i="2"/>
  <c r="BK233" i="2"/>
  <c r="J229" i="2"/>
  <c r="J228" i="2"/>
  <c r="BK225" i="2"/>
  <c r="J222" i="2"/>
  <c r="BK216" i="2"/>
  <c r="BK212" i="2"/>
  <c r="J204" i="2"/>
  <c r="BK201" i="2"/>
  <c r="BK198" i="2"/>
  <c r="BK194" i="2"/>
  <c r="BK193" i="2"/>
  <c r="J190" i="2"/>
  <c r="J189" i="2"/>
  <c r="BK185" i="2"/>
  <c r="J182" i="2"/>
  <c r="J178" i="2"/>
  <c r="J177" i="2"/>
  <c r="J175" i="2"/>
  <c r="BK158" i="2"/>
  <c r="BK157" i="2"/>
  <c r="BK154" i="2"/>
  <c r="J147" i="2"/>
  <c r="BK144" i="2"/>
  <c r="BK138" i="2"/>
  <c r="BK137" i="2"/>
  <c r="J128" i="6"/>
  <c r="BK121" i="5"/>
  <c r="BK206" i="4"/>
  <c r="BK202" i="4"/>
  <c r="J199" i="4"/>
  <c r="BK196" i="4"/>
  <c r="BK191" i="4"/>
  <c r="BK186" i="4"/>
  <c r="J182" i="4"/>
  <c r="J179" i="4"/>
  <c r="J176" i="4"/>
  <c r="J172" i="4"/>
  <c r="J168" i="4"/>
  <c r="BK167" i="4"/>
  <c r="J166" i="4"/>
  <c r="J158" i="4"/>
  <c r="J151" i="4"/>
  <c r="J148" i="4"/>
  <c r="BK141" i="4"/>
  <c r="BK138" i="4"/>
  <c r="J135" i="4"/>
  <c r="BK128" i="4"/>
  <c r="BK125" i="4"/>
  <c r="BK122" i="4"/>
  <c r="J380" i="3"/>
  <c r="BK378" i="3"/>
  <c r="J376" i="3"/>
  <c r="J372" i="3"/>
  <c r="J371" i="3"/>
  <c r="J368" i="3"/>
  <c r="J366" i="3"/>
  <c r="J365" i="3"/>
  <c r="BK356" i="3"/>
  <c r="BK355" i="3"/>
  <c r="BK349" i="3"/>
  <c r="J345" i="3"/>
  <c r="BK342" i="3"/>
  <c r="J338" i="3"/>
  <c r="BK331" i="3"/>
  <c r="J330" i="3"/>
  <c r="J325" i="3"/>
  <c r="J322" i="3"/>
  <c r="BK318" i="3"/>
  <c r="J315" i="3"/>
  <c r="BK306" i="3"/>
  <c r="BK303" i="3"/>
  <c r="BK302" i="3"/>
  <c r="J301" i="3"/>
  <c r="J298" i="3"/>
  <c r="BK292" i="3"/>
  <c r="BK291" i="3"/>
  <c r="BK285" i="3"/>
  <c r="BK280" i="3"/>
  <c r="J278" i="3"/>
  <c r="BK272" i="3"/>
  <c r="J271" i="3"/>
  <c r="J270" i="3"/>
  <c r="BK266" i="3"/>
  <c r="BK265" i="3"/>
  <c r="J263" i="3"/>
  <c r="J260" i="3"/>
  <c r="BK256" i="3"/>
  <c r="BK253" i="3"/>
  <c r="J245" i="3"/>
  <c r="BK242" i="3"/>
  <c r="J241" i="3"/>
  <c r="J238" i="3"/>
  <c r="J235" i="3"/>
  <c r="BK234" i="3"/>
  <c r="J212" i="4"/>
  <c r="J209" i="4"/>
  <c r="J206" i="4"/>
  <c r="J202" i="4"/>
  <c r="J186" i="4"/>
  <c r="J184" i="4"/>
  <c r="BK179" i="4"/>
  <c r="BK176" i="4"/>
  <c r="BK169" i="4"/>
  <c r="J167" i="4"/>
  <c r="BK164" i="4"/>
  <c r="BK161" i="4"/>
  <c r="BK158" i="4"/>
  <c r="BK155" i="4"/>
  <c r="J152" i="4"/>
  <c r="BK147" i="4"/>
  <c r="BK144" i="4"/>
  <c r="J141" i="4"/>
  <c r="J131" i="4"/>
  <c r="J128" i="4"/>
  <c r="J122" i="4"/>
  <c r="BK380" i="3"/>
  <c r="J378" i="3"/>
  <c r="BK376" i="3"/>
  <c r="BK371" i="3"/>
  <c r="BK366" i="3"/>
  <c r="BK362" i="3"/>
  <c r="BK359" i="3"/>
  <c r="J356" i="3"/>
  <c r="J355" i="3"/>
  <c r="J352" i="3"/>
  <c r="J348" i="3"/>
  <c r="J342" i="3"/>
  <c r="BK338" i="3"/>
  <c r="BK335" i="3"/>
  <c r="BK330" i="3"/>
  <c r="BK327" i="3"/>
  <c r="BK321" i="3"/>
  <c r="J318" i="3"/>
  <c r="BK314" i="3"/>
  <c r="BK309" i="3"/>
  <c r="J303" i="3"/>
  <c r="BK301" i="3"/>
  <c r="BK298" i="3"/>
  <c r="J295" i="3"/>
  <c r="J292" i="3"/>
  <c r="J291" i="3"/>
  <c r="J288" i="3"/>
  <c r="BK284" i="3"/>
  <c r="J280" i="3"/>
  <c r="J279" i="3"/>
  <c r="BK278" i="3"/>
  <c r="BK275" i="3"/>
  <c r="J272" i="3"/>
  <c r="BK271" i="3"/>
  <c r="BK267" i="3"/>
  <c r="J265" i="3"/>
  <c r="BK260" i="3"/>
  <c r="BK251" i="3"/>
  <c r="BK250" i="3"/>
  <c r="BK245" i="3"/>
  <c r="J242" i="3"/>
  <c r="BK238" i="3"/>
  <c r="BK229" i="3"/>
  <c r="J229" i="3"/>
  <c r="BK225" i="3"/>
  <c r="J221" i="3"/>
  <c r="BK217" i="3"/>
  <c r="J217" i="3"/>
  <c r="J214" i="3"/>
  <c r="J213" i="3"/>
  <c r="BK212" i="3"/>
  <c r="J212" i="3"/>
  <c r="BK209" i="3"/>
  <c r="J208" i="3"/>
  <c r="J205" i="3"/>
  <c r="J204" i="3"/>
  <c r="BK201" i="3"/>
  <c r="J200" i="3"/>
  <c r="BK197" i="3"/>
  <c r="BK196" i="3"/>
  <c r="J193" i="3"/>
  <c r="J189" i="3"/>
  <c r="BK188" i="3"/>
  <c r="J186" i="3"/>
  <c r="J183" i="3"/>
  <c r="J180" i="3"/>
  <c r="J176" i="3"/>
  <c r="J173" i="3"/>
  <c r="J169" i="3"/>
  <c r="BK168" i="3"/>
  <c r="J167" i="3"/>
  <c r="J164" i="3"/>
  <c r="BK161" i="3"/>
  <c r="J157" i="3"/>
  <c r="BK153" i="3"/>
  <c r="BK150" i="3"/>
  <c r="BK147" i="3"/>
  <c r="BK144" i="3"/>
  <c r="BK141" i="3"/>
  <c r="J138" i="3"/>
  <c r="BK137" i="3"/>
  <c r="J362" i="2"/>
  <c r="J360" i="2"/>
  <c r="J358" i="2"/>
  <c r="BK354" i="2"/>
  <c r="BK350" i="2"/>
  <c r="BK348" i="2"/>
  <c r="J347" i="2"/>
  <c r="BK344" i="2"/>
  <c r="BK341" i="2"/>
  <c r="BK337" i="2"/>
  <c r="BK334" i="2"/>
  <c r="BK331" i="2"/>
  <c r="J327" i="2"/>
  <c r="J320" i="2"/>
  <c r="BK313" i="2"/>
  <c r="BK304" i="2"/>
  <c r="J303" i="2"/>
  <c r="BK300" i="2"/>
  <c r="BK297" i="2"/>
  <c r="J294" i="2"/>
  <c r="J291" i="2"/>
  <c r="BK287" i="2"/>
  <c r="BK284" i="2"/>
  <c r="BK277" i="2"/>
  <c r="BK269" i="2"/>
  <c r="BK268" i="2"/>
  <c r="BK262" i="2"/>
  <c r="BK259" i="2"/>
  <c r="BK251" i="2"/>
  <c r="BK244" i="2"/>
  <c r="BK239" i="2"/>
  <c r="BK229" i="2"/>
  <c r="BK222" i="2"/>
  <c r="J221" i="2"/>
  <c r="J220" i="2"/>
  <c r="BK208" i="2"/>
  <c r="J205" i="2"/>
  <c r="J201" i="2"/>
  <c r="J198" i="2"/>
  <c r="BK197" i="2"/>
  <c r="J193" i="2"/>
  <c r="BK186" i="2"/>
  <c r="J185" i="2"/>
  <c r="BK182" i="2"/>
  <c r="BK178" i="2"/>
  <c r="BK177" i="2"/>
  <c r="J172" i="2"/>
  <c r="BK169" i="2"/>
  <c r="BK165" i="2"/>
  <c r="BK162" i="2"/>
  <c r="J158" i="2"/>
  <c r="J157" i="2"/>
  <c r="J150" i="2"/>
  <c r="BK147" i="2"/>
  <c r="BK141" i="2"/>
  <c r="J138" i="2"/>
  <c r="J137" i="2"/>
  <c r="J136" i="2"/>
  <c r="AS94" i="1"/>
  <c r="J136" i="3"/>
  <c r="J354" i="2"/>
  <c r="J353" i="2"/>
  <c r="J344" i="2"/>
  <c r="J341" i="2"/>
  <c r="BK338" i="2"/>
  <c r="J334" i="2"/>
  <c r="BK330" i="2"/>
  <c r="BK324" i="2"/>
  <c r="BK320" i="2"/>
  <c r="J317" i="2"/>
  <c r="BK312" i="2"/>
  <c r="J309" i="2"/>
  <c r="BK307" i="2"/>
  <c r="J304" i="2"/>
  <c r="J297" i="2"/>
  <c r="BK294" i="2"/>
  <c r="BK291" i="2"/>
  <c r="BK288" i="2"/>
  <c r="J287" i="2"/>
  <c r="J283" i="2"/>
  <c r="J280" i="2"/>
  <c r="BK273" i="2"/>
  <c r="BK270" i="2"/>
  <c r="J269" i="2"/>
  <c r="J265" i="2"/>
  <c r="J259" i="2"/>
  <c r="J258" i="2"/>
  <c r="BK255" i="2"/>
  <c r="J251" i="2"/>
  <c r="J248" i="2"/>
  <c r="J244" i="2"/>
  <c r="J241" i="2"/>
  <c r="J239" i="2"/>
  <c r="BK238" i="2"/>
  <c r="J233" i="2"/>
  <c r="BK228" i="2"/>
  <c r="J225" i="2"/>
  <c r="BK221" i="2"/>
  <c r="BK220" i="2"/>
  <c r="J216" i="2"/>
  <c r="J212" i="2"/>
  <c r="J208" i="2"/>
  <c r="BK205" i="2"/>
  <c r="BK204" i="2"/>
  <c r="J197" i="2"/>
  <c r="J194" i="2"/>
  <c r="BK190" i="2"/>
  <c r="BK189" i="2"/>
  <c r="J186" i="2"/>
  <c r="BK175" i="2"/>
  <c r="BK172" i="2"/>
  <c r="J169" i="2"/>
  <c r="J165" i="2"/>
  <c r="J162" i="2"/>
  <c r="J154" i="2"/>
  <c r="BK150" i="2"/>
  <c r="J144" i="2"/>
  <c r="J141" i="2"/>
  <c r="BK136" i="2"/>
  <c r="F36" i="5"/>
  <c r="BC98" i="1" s="1"/>
  <c r="F37" i="5"/>
  <c r="BD98" i="1"/>
  <c r="J34" i="5"/>
  <c r="AW98" i="1" s="1"/>
  <c r="R374" i="3" l="1"/>
  <c r="BK135" i="2"/>
  <c r="J135" i="2" s="1"/>
  <c r="J98" i="2" s="1"/>
  <c r="P135" i="2"/>
  <c r="BK153" i="2"/>
  <c r="J153" i="2" s="1"/>
  <c r="J99" i="2" s="1"/>
  <c r="R153" i="2"/>
  <c r="BK181" i="2"/>
  <c r="J181" i="2" s="1"/>
  <c r="J101" i="2" s="1"/>
  <c r="T181" i="2"/>
  <c r="R237" i="2"/>
  <c r="P240" i="2"/>
  <c r="R240" i="2"/>
  <c r="R254" i="2"/>
  <c r="P293" i="2"/>
  <c r="BK311" i="2"/>
  <c r="J311" i="2"/>
  <c r="J108" i="2" s="1"/>
  <c r="R311" i="2"/>
  <c r="T349" i="2"/>
  <c r="R135" i="2"/>
  <c r="P153" i="2"/>
  <c r="T153" i="2"/>
  <c r="P161" i="2"/>
  <c r="T161" i="2"/>
  <c r="R181" i="2"/>
  <c r="P237" i="2"/>
  <c r="BK240" i="2"/>
  <c r="J240" i="2"/>
  <c r="J103" i="2" s="1"/>
  <c r="T240" i="2"/>
  <c r="P254" i="2"/>
  <c r="BK293" i="2"/>
  <c r="J293" i="2" s="1"/>
  <c r="J105" i="2" s="1"/>
  <c r="R293" i="2"/>
  <c r="T311" i="2"/>
  <c r="T310" i="2" s="1"/>
  <c r="R349" i="2"/>
  <c r="P135" i="3"/>
  <c r="BK160" i="3"/>
  <c r="J160" i="3" s="1"/>
  <c r="J99" i="3" s="1"/>
  <c r="R160" i="3"/>
  <c r="BK172" i="3"/>
  <c r="J172" i="3" s="1"/>
  <c r="J100" i="3" s="1"/>
  <c r="T172" i="3"/>
  <c r="T192" i="3"/>
  <c r="R249" i="3"/>
  <c r="BK252" i="3"/>
  <c r="J252" i="3"/>
  <c r="J103" i="3"/>
  <c r="T252" i="3"/>
  <c r="P264" i="3"/>
  <c r="BK313" i="3"/>
  <c r="J313" i="3"/>
  <c r="J105" i="3" s="1"/>
  <c r="R313" i="3"/>
  <c r="R329" i="3"/>
  <c r="T367" i="3"/>
  <c r="T328" i="3" s="1"/>
  <c r="T135" i="3"/>
  <c r="T160" i="3"/>
  <c r="P172" i="3"/>
  <c r="R172" i="3"/>
  <c r="R192" i="3"/>
  <c r="BK249" i="3"/>
  <c r="J249" i="3"/>
  <c r="J102" i="3"/>
  <c r="P249" i="3"/>
  <c r="T249" i="3"/>
  <c r="P252" i="3"/>
  <c r="R252" i="3"/>
  <c r="R264" i="3"/>
  <c r="P313" i="3"/>
  <c r="BK329" i="3"/>
  <c r="J329" i="3"/>
  <c r="J108" i="3"/>
  <c r="T329" i="3"/>
  <c r="P367" i="3"/>
  <c r="BK121" i="4"/>
  <c r="BK120" i="4" s="1"/>
  <c r="J120" i="4" s="1"/>
  <c r="J97" i="4" s="1"/>
  <c r="T121" i="4"/>
  <c r="T120" i="4" s="1"/>
  <c r="P185" i="4"/>
  <c r="T185" i="4"/>
  <c r="T135" i="2"/>
  <c r="BK161" i="2"/>
  <c r="J161" i="2"/>
  <c r="J100" i="2"/>
  <c r="R161" i="2"/>
  <c r="P181" i="2"/>
  <c r="BK237" i="2"/>
  <c r="J237" i="2"/>
  <c r="J102" i="2"/>
  <c r="T237" i="2"/>
  <c r="BK254" i="2"/>
  <c r="J254" i="2"/>
  <c r="J104" i="2"/>
  <c r="T254" i="2"/>
  <c r="T293" i="2"/>
  <c r="P311" i="2"/>
  <c r="BK349" i="2"/>
  <c r="J349" i="2"/>
  <c r="J109" i="2"/>
  <c r="P349" i="2"/>
  <c r="P310" i="2" s="1"/>
  <c r="BK135" i="3"/>
  <c r="J135" i="3" s="1"/>
  <c r="J98" i="3" s="1"/>
  <c r="R135" i="3"/>
  <c r="R134" i="3" s="1"/>
  <c r="P160" i="3"/>
  <c r="BK192" i="3"/>
  <c r="J192" i="3"/>
  <c r="J101" i="3" s="1"/>
  <c r="P192" i="3"/>
  <c r="BK264" i="3"/>
  <c r="J264" i="3"/>
  <c r="J104" i="3" s="1"/>
  <c r="T264" i="3"/>
  <c r="T313" i="3"/>
  <c r="P329" i="3"/>
  <c r="P328" i="3" s="1"/>
  <c r="BK367" i="3"/>
  <c r="J367" i="3"/>
  <c r="J109" i="3"/>
  <c r="R367" i="3"/>
  <c r="P121" i="4"/>
  <c r="P120" i="4"/>
  <c r="P119" i="4"/>
  <c r="AU97" i="1" s="1"/>
  <c r="R121" i="4"/>
  <c r="R120" i="4"/>
  <c r="BK185" i="4"/>
  <c r="J185" i="4" s="1"/>
  <c r="J99" i="4" s="1"/>
  <c r="R185" i="4"/>
  <c r="BK125" i="6"/>
  <c r="J125" i="6" s="1"/>
  <c r="J98" i="6" s="1"/>
  <c r="P125" i="6"/>
  <c r="R125" i="6"/>
  <c r="T125" i="6"/>
  <c r="BK130" i="6"/>
  <c r="J130" i="6"/>
  <c r="J99" i="6"/>
  <c r="P130" i="6"/>
  <c r="R130" i="6"/>
  <c r="T130" i="6"/>
  <c r="BK137" i="6"/>
  <c r="J137" i="6" s="1"/>
  <c r="J100" i="6" s="1"/>
  <c r="P137" i="6"/>
  <c r="R137" i="6"/>
  <c r="T137" i="6"/>
  <c r="BK141" i="6"/>
  <c r="J141" i="6"/>
  <c r="J101" i="6"/>
  <c r="P141" i="6"/>
  <c r="R141" i="6"/>
  <c r="T141" i="6"/>
  <c r="E85" i="2"/>
  <c r="J91" i="2"/>
  <c r="F129" i="2"/>
  <c r="F130" i="2"/>
  <c r="BE138" i="2"/>
  <c r="BE147" i="2"/>
  <c r="BE158" i="2"/>
  <c r="BE162" i="2"/>
  <c r="BE175" i="2"/>
  <c r="BE182" i="2"/>
  <c r="BE185" i="2"/>
  <c r="BE189" i="2"/>
  <c r="BE193" i="2"/>
  <c r="BE201" i="2"/>
  <c r="BE220" i="2"/>
  <c r="BE225" i="2"/>
  <c r="BE229" i="2"/>
  <c r="BE258" i="2"/>
  <c r="BE268" i="2"/>
  <c r="BE270" i="2"/>
  <c r="BE297" i="2"/>
  <c r="BE304" i="2"/>
  <c r="BE309" i="2"/>
  <c r="BE317" i="2"/>
  <c r="BE334" i="2"/>
  <c r="BE337" i="2"/>
  <c r="BE350" i="2"/>
  <c r="E85" i="3"/>
  <c r="J89" i="3"/>
  <c r="J91" i="3"/>
  <c r="J89" i="2"/>
  <c r="J92" i="2"/>
  <c r="BE137" i="2"/>
  <c r="BE144" i="2"/>
  <c r="BE154" i="2"/>
  <c r="BE157" i="2"/>
  <c r="BE165" i="2"/>
  <c r="BE177" i="2"/>
  <c r="BE194" i="2"/>
  <c r="BE204" i="2"/>
  <c r="BE205" i="2"/>
  <c r="BE216" i="2"/>
  <c r="BE221" i="2"/>
  <c r="BE228" i="2"/>
  <c r="BE233" i="2"/>
  <c r="BE238" i="2"/>
  <c r="BE241" i="2"/>
  <c r="BE248" i="2"/>
  <c r="BE251" i="2"/>
  <c r="BE255" i="2"/>
  <c r="BE273" i="2"/>
  <c r="BE283" i="2"/>
  <c r="BE284" i="2"/>
  <c r="BE288" i="2"/>
  <c r="BE294" i="2"/>
  <c r="BE303" i="2"/>
  <c r="BE307" i="2"/>
  <c r="BE312" i="2"/>
  <c r="BE324" i="2"/>
  <c r="BE330" i="2"/>
  <c r="BE331" i="2"/>
  <c r="BE338" i="2"/>
  <c r="BE341" i="2"/>
  <c r="BE347" i="2"/>
  <c r="BE353" i="2"/>
  <c r="BE354" i="2"/>
  <c r="BE358" i="2"/>
  <c r="BE360" i="2"/>
  <c r="BK308" i="2"/>
  <c r="J308" i="2" s="1"/>
  <c r="J106" i="2" s="1"/>
  <c r="BK359" i="2"/>
  <c r="J359" i="2"/>
  <c r="J112" i="2" s="1"/>
  <c r="BK361" i="2"/>
  <c r="J361" i="2"/>
  <c r="J113" i="2"/>
  <c r="J92" i="3"/>
  <c r="F129" i="3"/>
  <c r="F130" i="3"/>
  <c r="BE136" i="3"/>
  <c r="BE138" i="3"/>
  <c r="BE141" i="3"/>
  <c r="BE147" i="3"/>
  <c r="BE167" i="3"/>
  <c r="BE168" i="3"/>
  <c r="BE169" i="3"/>
  <c r="BE180" i="3"/>
  <c r="BE183" i="3"/>
  <c r="BE188" i="3"/>
  <c r="BE193" i="3"/>
  <c r="BE196" i="3"/>
  <c r="BE197" i="3"/>
  <c r="BE200" i="3"/>
  <c r="BE204" i="3"/>
  <c r="BE209" i="3"/>
  <c r="BE213" i="3"/>
  <c r="BE235" i="3"/>
  <c r="BE241" i="3"/>
  <c r="BE242" i="3"/>
  <c r="BE256" i="3"/>
  <c r="BE263" i="3"/>
  <c r="BE266" i="3"/>
  <c r="BE270" i="3"/>
  <c r="BE272" i="3"/>
  <c r="BE275" i="3"/>
  <c r="BE280" i="3"/>
  <c r="BE291" i="3"/>
  <c r="BE295" i="3"/>
  <c r="BE302" i="3"/>
  <c r="BE303" i="3"/>
  <c r="BE306" i="3"/>
  <c r="BE315" i="3"/>
  <c r="BE331" i="3"/>
  <c r="BE335" i="3"/>
  <c r="BE345" i="3"/>
  <c r="BE349" i="3"/>
  <c r="BE356" i="3"/>
  <c r="BE359" i="3"/>
  <c r="BE368" i="3"/>
  <c r="BE372" i="3"/>
  <c r="BE376" i="3"/>
  <c r="BE378" i="3"/>
  <c r="BE380" i="3"/>
  <c r="BK326" i="3"/>
  <c r="J326" i="3" s="1"/>
  <c r="J106" i="3" s="1"/>
  <c r="BK377" i="3"/>
  <c r="J377" i="3"/>
  <c r="J112" i="3" s="1"/>
  <c r="E85" i="4"/>
  <c r="F92" i="4"/>
  <c r="J116" i="4"/>
  <c r="BE131" i="4"/>
  <c r="BE135" i="4"/>
  <c r="BE141" i="4"/>
  <c r="BE151" i="4"/>
  <c r="BE152" i="4"/>
  <c r="BE161" i="4"/>
  <c r="BE167" i="4"/>
  <c r="BE172" i="4"/>
  <c r="BE176" i="4"/>
  <c r="BE184" i="4"/>
  <c r="BE191" i="4"/>
  <c r="BE206" i="4"/>
  <c r="J91" i="5"/>
  <c r="BE250" i="3"/>
  <c r="BE253" i="3"/>
  <c r="BE265" i="3"/>
  <c r="BE267" i="3"/>
  <c r="BE271" i="3"/>
  <c r="BE279" i="3"/>
  <c r="BE284" i="3"/>
  <c r="BE288" i="3"/>
  <c r="BE298" i="3"/>
  <c r="BE301" i="3"/>
  <c r="BE321" i="3"/>
  <c r="BE325" i="3"/>
  <c r="BE327" i="3"/>
  <c r="BE330" i="3"/>
  <c r="BE338" i="3"/>
  <c r="BE348" i="3"/>
  <c r="BE352" i="3"/>
  <c r="BE355" i="3"/>
  <c r="BE362" i="3"/>
  <c r="BE365" i="3"/>
  <c r="BE371" i="3"/>
  <c r="BK379" i="3"/>
  <c r="J379" i="3"/>
  <c r="J113" i="3" s="1"/>
  <c r="J89" i="4"/>
  <c r="J91" i="4"/>
  <c r="F115" i="4"/>
  <c r="BE138" i="4"/>
  <c r="BE166" i="4"/>
  <c r="BE168" i="4"/>
  <c r="BE169" i="4"/>
  <c r="BE179" i="4"/>
  <c r="BE182" i="4"/>
  <c r="BE199" i="4"/>
  <c r="J89" i="5"/>
  <c r="J92" i="5"/>
  <c r="F114" i="5"/>
  <c r="F115" i="5"/>
  <c r="BE121" i="5"/>
  <c r="J33" i="5" s="1"/>
  <c r="AV98" i="1" s="1"/>
  <c r="AT98" i="1" s="1"/>
  <c r="J89" i="6"/>
  <c r="J91" i="6"/>
  <c r="J92" i="6"/>
  <c r="F119" i="6"/>
  <c r="BE126" i="6"/>
  <c r="BE136" i="2"/>
  <c r="BE141" i="2"/>
  <c r="BE150" i="2"/>
  <c r="BE169" i="2"/>
  <c r="BE172" i="2"/>
  <c r="BE178" i="2"/>
  <c r="BE186" i="2"/>
  <c r="BE190" i="2"/>
  <c r="BE197" i="2"/>
  <c r="BE198" i="2"/>
  <c r="BE208" i="2"/>
  <c r="BE212" i="2"/>
  <c r="BE222" i="2"/>
  <c r="BE239" i="2"/>
  <c r="BE244" i="2"/>
  <c r="BE259" i="2"/>
  <c r="BE262" i="2"/>
  <c r="BE265" i="2"/>
  <c r="BE269" i="2"/>
  <c r="BE277" i="2"/>
  <c r="BE280" i="2"/>
  <c r="BE287" i="2"/>
  <c r="BE291" i="2"/>
  <c r="BE300" i="2"/>
  <c r="BE313" i="2"/>
  <c r="BE320" i="2"/>
  <c r="BE327" i="2"/>
  <c r="BE344" i="2"/>
  <c r="BE348" i="2"/>
  <c r="BE362" i="2"/>
  <c r="BK357" i="2"/>
  <c r="J357" i="2" s="1"/>
  <c r="J111" i="2" s="1"/>
  <c r="BE137" i="3"/>
  <c r="BE144" i="3"/>
  <c r="BE150" i="3"/>
  <c r="BE153" i="3"/>
  <c r="BE157" i="3"/>
  <c r="BE161" i="3"/>
  <c r="BE164" i="3"/>
  <c r="BE173" i="3"/>
  <c r="BE176" i="3"/>
  <c r="BE186" i="3"/>
  <c r="BE189" i="3"/>
  <c r="BE201" i="3"/>
  <c r="BE205" i="3"/>
  <c r="BE208" i="3"/>
  <c r="BE212" i="3"/>
  <c r="BE214" i="3"/>
  <c r="BE217" i="3"/>
  <c r="BE221" i="3"/>
  <c r="BE225" i="3"/>
  <c r="BE229" i="3"/>
  <c r="BE234" i="3"/>
  <c r="BE238" i="3"/>
  <c r="BE245" i="3"/>
  <c r="BE251" i="3"/>
  <c r="BE260" i="3"/>
  <c r="BE278" i="3"/>
  <c r="BE285" i="3"/>
  <c r="BE292" i="3"/>
  <c r="BE309" i="3"/>
  <c r="BE314" i="3"/>
  <c r="BE318" i="3"/>
  <c r="BE322" i="3"/>
  <c r="BE342" i="3"/>
  <c r="BE366" i="3"/>
  <c r="BK375" i="3"/>
  <c r="J375" i="3"/>
  <c r="J111" i="3"/>
  <c r="BE122" i="4"/>
  <c r="BE125" i="4"/>
  <c r="BE128" i="4"/>
  <c r="BE144" i="4"/>
  <c r="BE147" i="4"/>
  <c r="BE148" i="4"/>
  <c r="BE155" i="4"/>
  <c r="BE158" i="4"/>
  <c r="BE164" i="4"/>
  <c r="BE186" i="4"/>
  <c r="BE196" i="4"/>
  <c r="BE202" i="4"/>
  <c r="BE209" i="4"/>
  <c r="BE212" i="4"/>
  <c r="E85" i="5"/>
  <c r="BK120" i="5"/>
  <c r="J120" i="5"/>
  <c r="J98" i="5" s="1"/>
  <c r="E85" i="6"/>
  <c r="F92" i="6"/>
  <c r="BE128" i="6"/>
  <c r="BE129" i="6"/>
  <c r="BE131" i="6"/>
  <c r="BE133" i="6"/>
  <c r="BE135" i="6"/>
  <c r="BE138" i="6"/>
  <c r="BE139" i="6"/>
  <c r="BE142" i="6"/>
  <c r="BE143" i="6"/>
  <c r="BE146" i="6"/>
  <c r="BE148" i="6"/>
  <c r="BK145" i="6"/>
  <c r="J145" i="6"/>
  <c r="J102" i="6" s="1"/>
  <c r="BK147" i="6"/>
  <c r="J147" i="6"/>
  <c r="J103" i="6"/>
  <c r="F34" i="2"/>
  <c r="BA95" i="1"/>
  <c r="F35" i="2"/>
  <c r="BB95" i="1"/>
  <c r="F34" i="4"/>
  <c r="BA97" i="1"/>
  <c r="J34" i="2"/>
  <c r="AW95" i="1"/>
  <c r="F37" i="3"/>
  <c r="BD96" i="1"/>
  <c r="J34" i="6"/>
  <c r="AW99" i="1"/>
  <c r="F37" i="2"/>
  <c r="BD95" i="1" s="1"/>
  <c r="F34" i="3"/>
  <c r="BA96" i="1"/>
  <c r="F37" i="4"/>
  <c r="BD97" i="1" s="1"/>
  <c r="F36" i="2"/>
  <c r="BC95" i="1"/>
  <c r="F34" i="6"/>
  <c r="BA99" i="1" s="1"/>
  <c r="F37" i="6"/>
  <c r="BD99" i="1"/>
  <c r="F35" i="3"/>
  <c r="BB96" i="1" s="1"/>
  <c r="J34" i="4"/>
  <c r="AW97" i="1"/>
  <c r="J34" i="3"/>
  <c r="AW96" i="1" s="1"/>
  <c r="F35" i="4"/>
  <c r="BB97" i="1"/>
  <c r="F36" i="6"/>
  <c r="BC99" i="1" s="1"/>
  <c r="F34" i="5"/>
  <c r="BA98" i="1"/>
  <c r="F36" i="3"/>
  <c r="BC96" i="1" s="1"/>
  <c r="F36" i="4"/>
  <c r="BC97" i="1"/>
  <c r="F35" i="6"/>
  <c r="BB99" i="1" s="1"/>
  <c r="T134" i="2" l="1"/>
  <c r="T133" i="2"/>
  <c r="T119" i="4"/>
  <c r="R328" i="3"/>
  <c r="R133" i="3" s="1"/>
  <c r="P134" i="3"/>
  <c r="P133" i="3"/>
  <c r="AU96" i="1"/>
  <c r="R310" i="2"/>
  <c r="P134" i="2"/>
  <c r="P133" i="2"/>
  <c r="AU95" i="1"/>
  <c r="T124" i="6"/>
  <c r="T123" i="6" s="1"/>
  <c r="P124" i="6"/>
  <c r="P123" i="6"/>
  <c r="AU99" i="1"/>
  <c r="T134" i="3"/>
  <c r="T133" i="3"/>
  <c r="R134" i="2"/>
  <c r="R133" i="2" s="1"/>
  <c r="R124" i="6"/>
  <c r="R123" i="6"/>
  <c r="R119" i="4"/>
  <c r="BK356" i="2"/>
  <c r="J356" i="2"/>
  <c r="J110" i="2"/>
  <c r="BK134" i="2"/>
  <c r="J134" i="2" s="1"/>
  <c r="J97" i="2" s="1"/>
  <c r="BK310" i="2"/>
  <c r="J310" i="2"/>
  <c r="J107" i="2" s="1"/>
  <c r="BK328" i="3"/>
  <c r="J328" i="3"/>
  <c r="J107" i="3"/>
  <c r="BK134" i="3"/>
  <c r="BK374" i="3"/>
  <c r="J374" i="3" s="1"/>
  <c r="J110" i="3" s="1"/>
  <c r="BK119" i="4"/>
  <c r="J119" i="4"/>
  <c r="J96" i="4" s="1"/>
  <c r="J121" i="4"/>
  <c r="J98" i="4"/>
  <c r="BK119" i="5"/>
  <c r="J119" i="5" s="1"/>
  <c r="J97" i="5" s="1"/>
  <c r="BK124" i="6"/>
  <c r="J124" i="6"/>
  <c r="J97" i="6" s="1"/>
  <c r="F33" i="2"/>
  <c r="AZ95" i="1" s="1"/>
  <c r="F33" i="4"/>
  <c r="AZ97" i="1"/>
  <c r="F33" i="5"/>
  <c r="AZ98" i="1" s="1"/>
  <c r="BA94" i="1"/>
  <c r="W30" i="1"/>
  <c r="BC94" i="1"/>
  <c r="W32" i="1" s="1"/>
  <c r="J33" i="3"/>
  <c r="AV96" i="1"/>
  <c r="AT96" i="1"/>
  <c r="J33" i="4"/>
  <c r="AV97" i="1"/>
  <c r="AT97" i="1"/>
  <c r="BD94" i="1"/>
  <c r="W33" i="1" s="1"/>
  <c r="J33" i="2"/>
  <c r="AV95" i="1"/>
  <c r="AT95" i="1"/>
  <c r="BB94" i="1"/>
  <c r="W31" i="1"/>
  <c r="F33" i="3"/>
  <c r="AZ96" i="1"/>
  <c r="F33" i="6"/>
  <c r="AZ99" i="1"/>
  <c r="J33" i="6"/>
  <c r="AV99" i="1"/>
  <c r="AT99" i="1" s="1"/>
  <c r="BK133" i="3" l="1"/>
  <c r="J133" i="3" s="1"/>
  <c r="J30" i="3" s="1"/>
  <c r="AG96" i="1" s="1"/>
  <c r="BK133" i="2"/>
  <c r="J133" i="2"/>
  <c r="J30" i="2" s="1"/>
  <c r="AG95" i="1" s="1"/>
  <c r="AN95" i="1" s="1"/>
  <c r="J134" i="3"/>
  <c r="J97" i="3" s="1"/>
  <c r="J96" i="3"/>
  <c r="BK118" i="5"/>
  <c r="J118" i="5" s="1"/>
  <c r="J96" i="5" s="1"/>
  <c r="BK123" i="6"/>
  <c r="J123" i="6"/>
  <c r="J96" i="6" s="1"/>
  <c r="AN96" i="1"/>
  <c r="AU94" i="1"/>
  <c r="AZ94" i="1"/>
  <c r="AV94" i="1" s="1"/>
  <c r="AK29" i="1" s="1"/>
  <c r="AX94" i="1"/>
  <c r="AW94" i="1"/>
  <c r="AK30" i="1" s="1"/>
  <c r="AY94" i="1"/>
  <c r="J30" i="4"/>
  <c r="AG97" i="1"/>
  <c r="AN97" i="1"/>
  <c r="J39" i="3" l="1"/>
  <c r="J96" i="2"/>
  <c r="J39" i="2"/>
  <c r="J39" i="4"/>
  <c r="W29" i="1"/>
  <c r="J30" i="6"/>
  <c r="AG99" i="1"/>
  <c r="AN99" i="1"/>
  <c r="J30" i="5"/>
  <c r="AG98" i="1"/>
  <c r="AN98" i="1"/>
  <c r="AT94" i="1"/>
  <c r="J39" i="5" l="1"/>
  <c r="J39" i="6"/>
  <c r="AG94" i="1"/>
  <c r="AK26" i="1"/>
  <c r="AK35" i="1" s="1"/>
  <c r="AN94" i="1" l="1"/>
</calcChain>
</file>

<file path=xl/sharedStrings.xml><?xml version="1.0" encoding="utf-8"?>
<sst xmlns="http://schemas.openxmlformats.org/spreadsheetml/2006/main" count="7320" uniqueCount="816">
  <si>
    <t>Export Komplet</t>
  </si>
  <si>
    <t/>
  </si>
  <si>
    <t>2.0</t>
  </si>
  <si>
    <t>ZAMOK</t>
  </si>
  <si>
    <t>False</t>
  </si>
  <si>
    <t>{e045aa40-4036-4e5f-b977-ff0439fccf4b}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</si>
  <si>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</si>
  <si>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</si>
  <si>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</si>
  <si>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</si>
  <si>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</si>
  <si>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</si>
  <si>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</si>
  <si>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</si>
  <si>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65421044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</si>
  <si>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</si>
  <si>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</si>
  <si>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mostů v úseku Žichovice - Sušice na trati Horažďovice - Klatovy</t>
  </si>
  <si>
    <t>KSO:</t>
  </si>
  <si>
    <t>CC-CZ:</t>
  </si>
  <si>
    <t>Místo:</t>
  </si>
  <si>
    <t xml:space="preserve"> </t>
  </si>
  <si>
    <t>Datum:</t>
  </si>
  <si>
    <t>16. 4. 2021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</si>
  <si>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</si>
  <si>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</si>
  <si>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</si>
  <si>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</si>
  <si>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</si>
  <si>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</si>
  <si>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</si>
  <si>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</si>
  <si>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</si>
  <si>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</si>
  <si>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</si>
  <si>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</si>
  <si>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</si>
  <si>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</si>
  <si>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</si>
  <si>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</si>
  <si>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</si>
  <si>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</si>
  <si>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</si>
  <si>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</si>
  <si>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</si>
  <si>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</si>
  <si>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</si>
  <si>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</si>
  <si>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</si>
  <si>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</si>
  <si>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</si>
  <si>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</si>
  <si>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</si>
  <si>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</si>
  <si>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</si>
  <si>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</si>
  <si>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</si>
  <si>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</si>
  <si>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</si>
  <si>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</si>
  <si>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</si>
  <si>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</si>
  <si>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</si>
  <si>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</si>
  <si>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</si>
  <si>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</si>
  <si>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</si>
  <si>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</si>
  <si>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</si>
  <si>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</si>
  <si>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</si>
  <si>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</si>
  <si>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</si>
  <si>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</si>
  <si>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</si>
  <si>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</si>
  <si>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</si>
  <si>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</si>
  <si>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</si>
  <si>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Most km 15,423</t>
  </si>
  <si>
    <t>STA</t>
  </si>
  <si>
    <t>1</t>
  </si>
  <si>
    <t>{4d5d755b-3a41-4e4c-bfbb-a887e76d48df}</t>
  </si>
  <si>
    <t>2</t>
  </si>
  <si>
    <t>SO 102</t>
  </si>
  <si>
    <t>Most km 15,487</t>
  </si>
  <si>
    <t>{c3058dab-c942-4aae-8a36-aa709ac038a3}</t>
  </si>
  <si>
    <t>SO 201</t>
  </si>
  <si>
    <t>Železniční svršek</t>
  </si>
  <si>
    <t>{a9a3d104-3ae1-4aa1-9ff8-a84d8fb772de}</t>
  </si>
  <si>
    <t>SO 301</t>
  </si>
  <si>
    <t>Materiál objednatele (zhotovitel neoceňuje)</t>
  </si>
  <si>
    <t>{2823cb9e-54ec-493a-b1be-54acb7781abf}</t>
  </si>
  <si>
    <t>SO 401</t>
  </si>
  <si>
    <t>VRN</t>
  </si>
  <si>
    <t>{e222968b-a247-4d06-899e-c68f86cc9bca}</t>
  </si>
  <si>
    <t>KRYCÍ LIST SOUPISU PRACÍ</t>
  </si>
  <si>
    <t>Objekt:</t>
  </si>
  <si>
    <t>SO 101 - Most km 15,423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</si>
  <si>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</si>
  <si>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</si>
  <si>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</si>
  <si>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</si>
  <si>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</si>
  <si>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</si>
  <si>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</si>
  <si>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</si>
  <si>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</si>
  <si>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</si>
  <si>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</si>
  <si>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</si>
  <si>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</si>
  <si>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</si>
  <si>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</si>
  <si>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</si>
  <si>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</si>
  <si>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</si>
  <si>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</si>
  <si>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</si>
  <si>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</si>
  <si>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</si>
  <si>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</si>
  <si>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</si>
  <si>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</si>
  <si>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</si>
  <si>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</si>
  <si>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</si>
  <si>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</si>
  <si>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</si>
  <si>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</si>
  <si>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</si>
  <si>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</si>
  <si>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</si>
  <si>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</si>
  <si>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</si>
  <si>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</si>
  <si>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</si>
  <si>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</si>
  <si>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</si>
  <si>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119001421</t>
  </si>
  <si>
    <t>Dočasné zajištění kabelů a kabelových tratí ze 3 volně ložených kabelů</t>
  </si>
  <si>
    <t>m</t>
  </si>
  <si>
    <t>CS ÚRS 2021 01</t>
  </si>
  <si>
    <t>4</t>
  </si>
  <si>
    <t>122252501</t>
  </si>
  <si>
    <t>Odkopávky a prokopávky nezapažené pro spodní stavbu železnic v hornině třídy těžitelnosti I, skupiny 3 objem do 100 m3 strojně</t>
  </si>
  <si>
    <t>m3</t>
  </si>
  <si>
    <t>3</t>
  </si>
  <si>
    <t>129253101</t>
  </si>
  <si>
    <t>Čištění otevřených koryt vodotečí šíře dna do 5 m hl do 2,5 m v hornině třídy těžitelnosti I skupiny 3 strojně</t>
  </si>
  <si>
    <t>6</t>
  </si>
  <si>
    <t>VV</t>
  </si>
  <si>
    <t>"úprava koryta potoka pro sanace v dl. 5 m"    5.0*0.525</t>
  </si>
  <si>
    <t>Součet</t>
  </si>
  <si>
    <t>162751117</t>
  </si>
  <si>
    <t>Vodorovné přemístění do 10000 m výkopku/sypaniny z horniny třídy těžitelnosti I, skupiny 1 až 3</t>
  </si>
  <si>
    <t>8</t>
  </si>
  <si>
    <t>"skládka Na Kozláku"   94,5875</t>
  </si>
  <si>
    <t>5</t>
  </si>
  <si>
    <t>162751119</t>
  </si>
  <si>
    <t>Příplatek k vodorovnému přemístění výkopku/sypaniny z horniny třídy těžitelnosti I, skupiny 1 až 3 ZKD 1000 m přes 10000 m</t>
  </si>
  <si>
    <t>10</t>
  </si>
  <si>
    <t>94,588*10 "Přepočtené koeficientem množství</t>
  </si>
  <si>
    <t>171201221</t>
  </si>
  <si>
    <t>Poplatek za uložení na skládce (skládkovné) zeminy a kamení kód odpadu 17 05 04</t>
  </si>
  <si>
    <t>t</t>
  </si>
  <si>
    <t>12</t>
  </si>
  <si>
    <t>94,588*1,8 "Přepočtené koeficientem množství</t>
  </si>
  <si>
    <t>7</t>
  </si>
  <si>
    <t>172153102</t>
  </si>
  <si>
    <t>Zřízení těsnicího jádra nebo vrstvy š do 3 m z hornin třídy těžitelnosti I a II, skupiny 1 až 4 zhutněných do 100 % PS C</t>
  </si>
  <si>
    <t>14</t>
  </si>
  <si>
    <t>"zřízení zemní házky na vtoku"    3.0</t>
  </si>
  <si>
    <t>Zakládání</t>
  </si>
  <si>
    <t>212795111</t>
  </si>
  <si>
    <t>Příčné odvodnění mostní opěry z plastových trub DN 160 včetně podkladního betonu, štěrkového obsypu</t>
  </si>
  <si>
    <t>16</t>
  </si>
  <si>
    <t>"drenáž"    9.7+9.6</t>
  </si>
  <si>
    <t>9</t>
  </si>
  <si>
    <t>281601121</t>
  </si>
  <si>
    <t>Injektování vrtů nízkotlaké sestupné s jednoduchým obturátorem tlakem do 0,6 MPa</t>
  </si>
  <si>
    <t>hod</t>
  </si>
  <si>
    <t>18</t>
  </si>
  <si>
    <t>M</t>
  </si>
  <si>
    <t>58522110</t>
  </si>
  <si>
    <t>cement portlandský směsný CEM II 42,5MPa</t>
  </si>
  <si>
    <t>20</t>
  </si>
  <si>
    <t>0,97*0,9</t>
  </si>
  <si>
    <t>Svislé a kompletní konstrukce</t>
  </si>
  <si>
    <t>11</t>
  </si>
  <si>
    <t>334121112</t>
  </si>
  <si>
    <t>Osazení prefabrikovaných opěr nebo pilířů z ŽB hmotnosti do 10 t</t>
  </si>
  <si>
    <t>kus</t>
  </si>
  <si>
    <t>22</t>
  </si>
  <si>
    <t xml:space="preserve">"prefa úlož. prahy 6.5t"    2 </t>
  </si>
  <si>
    <t>593838650.R</t>
  </si>
  <si>
    <t>prefabrikát ŽB úložného prahu</t>
  </si>
  <si>
    <t>24</t>
  </si>
  <si>
    <t>P</t>
  </si>
  <si>
    <t>Poznámka k položce:_x000D_
Poznámka k položce: 2 ks prefabrikátu úložných prahů   výztuž:  2* 1.033t vč. manipulačních závěsů</t>
  </si>
  <si>
    <t>"prefa úlož. prahy"    2*(2.2)</t>
  </si>
  <si>
    <t>13</t>
  </si>
  <si>
    <t>334121115.R</t>
  </si>
  <si>
    <t>Osazení prefabrikovaných rámů z ŽB hmotnosti do 40 t</t>
  </si>
  <si>
    <t>26</t>
  </si>
  <si>
    <t>"prefa křídla 23.5t a 23.25t"   2</t>
  </si>
  <si>
    <t>593838651.R</t>
  </si>
  <si>
    <t>prefabrikát ŽB křídla tvaru U</t>
  </si>
  <si>
    <t>28</t>
  </si>
  <si>
    <t>"prefa křídla"    9.3+9.4</t>
  </si>
  <si>
    <t>334131125.R</t>
  </si>
  <si>
    <t>Kolový jeřáb do 35 t</t>
  </si>
  <si>
    <t>Sh</t>
  </si>
  <si>
    <t>30</t>
  </si>
  <si>
    <t>Poznámka k položce:_x000D_
Poznámka k položce:  vyjmutí stávající OK - 7 t</t>
  </si>
  <si>
    <t>334131127.R</t>
  </si>
  <si>
    <t>Kolový jeřáb do 90 t</t>
  </si>
  <si>
    <t>32</t>
  </si>
  <si>
    <t>17</t>
  </si>
  <si>
    <t>334791114</t>
  </si>
  <si>
    <t>Prostup v betonových zdech z plastových trub DN do 200</t>
  </si>
  <si>
    <t>34</t>
  </si>
  <si>
    <t>"vyústění HDPE TR DN 170"    1.610</t>
  </si>
  <si>
    <t>Vodorovné konstrukce</t>
  </si>
  <si>
    <t>421374126</t>
  </si>
  <si>
    <t>Osazení trubek tenkostěnných D 100 mm pro předpínací výztuž nosné konstrukce mostů</t>
  </si>
  <si>
    <t>36</t>
  </si>
  <si>
    <t>"plnící trubky pro ozub NK"     5*0.5</t>
  </si>
  <si>
    <t>19</t>
  </si>
  <si>
    <t>28619320</t>
  </si>
  <si>
    <t>trubka kanalizační PE-HD D 110mm</t>
  </si>
  <si>
    <t>38</t>
  </si>
  <si>
    <t>421941221</t>
  </si>
  <si>
    <t>Výroba podlahy z plechů bez výztuh opravě mostu</t>
  </si>
  <si>
    <t>m2</t>
  </si>
  <si>
    <t>40</t>
  </si>
  <si>
    <t>"krycí plech"    0.5</t>
  </si>
  <si>
    <t>421941321</t>
  </si>
  <si>
    <t>Montáž podlahy z plechů bez výztuh při opravě mostu</t>
  </si>
  <si>
    <t>42</t>
  </si>
  <si>
    <t>423321122</t>
  </si>
  <si>
    <t>Betonáž příčníků tyčových dílců z betonu C 30/37</t>
  </si>
  <si>
    <t>44</t>
  </si>
  <si>
    <t>"ŽB příčníky"     2*1.3</t>
  </si>
  <si>
    <t>23</t>
  </si>
  <si>
    <t>423321291</t>
  </si>
  <si>
    <t>Příplatek k příčníku tyčových dílců za betonáž malého rozsahu do 25 m3</t>
  </si>
  <si>
    <t>46</t>
  </si>
  <si>
    <t>423354101</t>
  </si>
  <si>
    <t>Bednění stěny příčníku trámu - zřízení</t>
  </si>
  <si>
    <t>48</t>
  </si>
  <si>
    <t>"příčníky"     14.41</t>
  </si>
  <si>
    <t>25</t>
  </si>
  <si>
    <t>423354201</t>
  </si>
  <si>
    <t>Bednění stěny příčníku trámu - odstranění</t>
  </si>
  <si>
    <t>50</t>
  </si>
  <si>
    <t>423361226</t>
  </si>
  <si>
    <t>Výztuž příčníku trámu z betonářské oceli 10 505</t>
  </si>
  <si>
    <t>52</t>
  </si>
  <si>
    <t>"příčníky"    0.190</t>
  </si>
  <si>
    <t>27</t>
  </si>
  <si>
    <t>429172112</t>
  </si>
  <si>
    <t>Výroba ocelových prvků pro opravu mostů šroubovaných nebo svařovaných přes 100 kg</t>
  </si>
  <si>
    <t>kg</t>
  </si>
  <si>
    <t>54</t>
  </si>
  <si>
    <t>"kabelové žlaby"   188,3</t>
  </si>
  <si>
    <t>429172212</t>
  </si>
  <si>
    <t>Montáž ocelových prvků pro opravu mostů šroubovaných nebo svařovaných přes 100 kg</t>
  </si>
  <si>
    <t>56</t>
  </si>
  <si>
    <t>29</t>
  </si>
  <si>
    <t>13010561.R</t>
  </si>
  <si>
    <t>ocel jakosti S235JRC</t>
  </si>
  <si>
    <t>58</t>
  </si>
  <si>
    <t>"včetně prořezu 3% "   0,1883*1,03</t>
  </si>
  <si>
    <t>429321135.R</t>
  </si>
  <si>
    <t>Mostní deskové konstrukce z oceli řady S235</t>
  </si>
  <si>
    <t>60</t>
  </si>
  <si>
    <t>Poznámka k položce:_x000D_
Poznámka k položce: "nátěr nosné konstrukce s pochozí úpravou; ŽSP + základní nátěr EP s antikorozním pigmentem + EP nátěr vytvrzující polyamidovým aduktem + vsyp pískem "</t>
  </si>
  <si>
    <t xml:space="preserve">"ocelová NK+trny - mat.+ výroba v mostárně"   (5.5+0.5+0.2+0.004)*1.03 </t>
  </si>
  <si>
    <t>31</t>
  </si>
  <si>
    <t>429321136.R</t>
  </si>
  <si>
    <t>Mostní deskové konstrukce z oceli řady S275</t>
  </si>
  <si>
    <t>62</t>
  </si>
  <si>
    <t>"ocelová NK - mat.+ výroba v mostárně"    25.3*1.03</t>
  </si>
  <si>
    <t>423176735.R</t>
  </si>
  <si>
    <t>Montáž nosné atypické OK</t>
  </si>
  <si>
    <t>64</t>
  </si>
  <si>
    <t>Poznámka k položce:_x000D_
Poznámka k položce:  vložení NK do otvoru (osazení NK do předepsané výše pomocí hydraulických lisů)</t>
  </si>
  <si>
    <t>"vložení NK do otvoru"    32,369</t>
  </si>
  <si>
    <t>33</t>
  </si>
  <si>
    <t>451315124</t>
  </si>
  <si>
    <t>Podkladní nebo výplňová vrstva z betonu C 12/15 tl do 150 mm</t>
  </si>
  <si>
    <t>66</t>
  </si>
  <si>
    <t>451475121</t>
  </si>
  <si>
    <t>Podkladní vrstva plastbetonová samonivelační první vrstva tl 10 mm</t>
  </si>
  <si>
    <t>68</t>
  </si>
  <si>
    <t>35</t>
  </si>
  <si>
    <t>451475122</t>
  </si>
  <si>
    <t>Podkladní vrstva plastbetonová samonivelační každá další vrstva tl 10 mm</t>
  </si>
  <si>
    <t>70</t>
  </si>
  <si>
    <t>8,6*2</t>
  </si>
  <si>
    <t>451476121</t>
  </si>
  <si>
    <t>Podkladní vrstva plastbetonová tixotropní první vrstva tl 10 mm</t>
  </si>
  <si>
    <t>72</t>
  </si>
  <si>
    <t>"pod patní plechy zábradlí a slzičkové plechy"    0.04*2+0.2*0.26*12</t>
  </si>
  <si>
    <t>37</t>
  </si>
  <si>
    <t>451476122</t>
  </si>
  <si>
    <t>Podkladní vrstva plastbetonová tixotropní každá další vrstva tl 10 mm</t>
  </si>
  <si>
    <t>74</t>
  </si>
  <si>
    <t>458501112</t>
  </si>
  <si>
    <t>Výplňové klíny za opěrou z kameniva drceného hutněného po vrstvách</t>
  </si>
  <si>
    <t>76</t>
  </si>
  <si>
    <t>"křídla"    1.304*5.2+1.440*5.3</t>
  </si>
  <si>
    <t>"obsyp drenáží"  0.98*(2.4+2.3)+0.86*(2.4+2.2)</t>
  </si>
  <si>
    <t>39</t>
  </si>
  <si>
    <t>465513157</t>
  </si>
  <si>
    <t>Dlažba svahu u opěr z upraveného lomového žulového kamene tl 200 mm do lože C 25/30 pl přes 10 m2</t>
  </si>
  <si>
    <t>78</t>
  </si>
  <si>
    <t>"kužele vlevo"    17.115+5.417</t>
  </si>
  <si>
    <t>"kužele vpravo"    19.165+16.437</t>
  </si>
  <si>
    <t>Komunikace pozemní</t>
  </si>
  <si>
    <t>521272215</t>
  </si>
  <si>
    <t>Demontáž mostnic s odsunem hmot mimo objekt mostu</t>
  </si>
  <si>
    <t>80</t>
  </si>
  <si>
    <t>41</t>
  </si>
  <si>
    <t>521283221</t>
  </si>
  <si>
    <t>Demontáž pozednic včetně odstranění štěrkového podsypu</t>
  </si>
  <si>
    <t>82</t>
  </si>
  <si>
    <t>Úpravy povrchů, podlahy a osazování výplní</t>
  </si>
  <si>
    <t>624631333.R</t>
  </si>
  <si>
    <t>Těsnění elastomerovým profilem spar prefabrikovaných dílců š do 50 mm včetně penetrace</t>
  </si>
  <si>
    <t>84</t>
  </si>
  <si>
    <t>"ozub - NK a SS"   4.74*4</t>
  </si>
  <si>
    <t>43</t>
  </si>
  <si>
    <t>628613233</t>
  </si>
  <si>
    <t>Protikorozní ochrana OK mostu III. tř.- základní a podkladní epoxidový, vrchní PU nátěr s metalizací</t>
  </si>
  <si>
    <t>86</t>
  </si>
  <si>
    <t>"zábradlí  ONS 01"    33</t>
  </si>
  <si>
    <t>15625102</t>
  </si>
  <si>
    <t>drát metalizační ZnAl D 3mm</t>
  </si>
  <si>
    <t>88</t>
  </si>
  <si>
    <t>33,5*1,517 "Přepočtené koeficientem množství</t>
  </si>
  <si>
    <t>45</t>
  </si>
  <si>
    <t>629993111</t>
  </si>
  <si>
    <t>Překrytí spáry deskou HDPE tl. 10 mm mezi závěrnou zdí a ocelovou nosnou konstrukcí mostu</t>
  </si>
  <si>
    <t>90</t>
  </si>
  <si>
    <t>"zakrytí svislé spáry NK - spodní stavba deskami z HDPE tl. 10mm svařenými do L"   1.2</t>
  </si>
  <si>
    <t>Ostatní konstrukce a práce, bourání</t>
  </si>
  <si>
    <t>911121211</t>
  </si>
  <si>
    <t>Výroba ocelového zábradli při opravách mostů</t>
  </si>
  <si>
    <t>92</t>
  </si>
  <si>
    <t>16.785*2</t>
  </si>
  <si>
    <t>47</t>
  </si>
  <si>
    <t>911121311</t>
  </si>
  <si>
    <t>Montáž ocelového zábradli při opravách mostů</t>
  </si>
  <si>
    <t>94</t>
  </si>
  <si>
    <t>13010560.R</t>
  </si>
  <si>
    <t>ocel jakosti S235JR</t>
  </si>
  <si>
    <t>96</t>
  </si>
  <si>
    <t>"včetně prořezu 3% "    0,89</t>
  </si>
  <si>
    <t>49</t>
  </si>
  <si>
    <t>916131213</t>
  </si>
  <si>
    <t>Osazení silničního obrubníku betonového stojatého s boční opěrou do lože z betonu prostého</t>
  </si>
  <si>
    <t>98</t>
  </si>
  <si>
    <t>10.75+11.0+13.5+7.75</t>
  </si>
  <si>
    <t>59217023</t>
  </si>
  <si>
    <t>obrubník betonový chodníkový 1000x150x250mm</t>
  </si>
  <si>
    <t>100</t>
  </si>
  <si>
    <t>43*1,02 "Přepočtené koeficientem množství</t>
  </si>
  <si>
    <t>51</t>
  </si>
  <si>
    <t>936942211</t>
  </si>
  <si>
    <t>Zhotovení tabulky s letopočtem opravy mostu vložením šablony do bednění</t>
  </si>
  <si>
    <t>102</t>
  </si>
  <si>
    <t>939113125.R</t>
  </si>
  <si>
    <t>Demontáž nosné konstrukce mostu - snesení</t>
  </si>
  <si>
    <t>104</t>
  </si>
  <si>
    <t>53</t>
  </si>
  <si>
    <t>962021112</t>
  </si>
  <si>
    <t>Bourání mostních zdí a pilířů z kamene</t>
  </si>
  <si>
    <t>106</t>
  </si>
  <si>
    <t>"opěry. úl. práh a záv. zed. vč. křídel"    0.4*(1.61+1.57)*2+1.45*8.9+2.9*0.91+1.5*8.6+3*0.85</t>
  </si>
  <si>
    <t>977151113</t>
  </si>
  <si>
    <t>Jádrové vrty diamantovými korunkami do D 50 mm do stavebních materiálů</t>
  </si>
  <si>
    <t>108</t>
  </si>
  <si>
    <t>"I ETAPA"    24,0</t>
  </si>
  <si>
    <t>"II Etapa"   8,0</t>
  </si>
  <si>
    <t>55</t>
  </si>
  <si>
    <t>977211132</t>
  </si>
  <si>
    <t>Řezání stěnovou pilou kcí z kamene hl do 350 mm</t>
  </si>
  <si>
    <t>110</t>
  </si>
  <si>
    <t>"O1 + O2"   12,0+12,0</t>
  </si>
  <si>
    <t>985121121</t>
  </si>
  <si>
    <t>Tryskání degradovaného betonu stěn a rubu kleneb vodou pod tlakem do 300 barů</t>
  </si>
  <si>
    <t>112</t>
  </si>
  <si>
    <t>"ponechané části opěr 100%"  18,8</t>
  </si>
  <si>
    <t>57</t>
  </si>
  <si>
    <t>985131221</t>
  </si>
  <si>
    <t>Očištění ploch stěn, rubu kleneb a podlah nesušeným křemičitým pískem (metodou torbo)</t>
  </si>
  <si>
    <t>114</t>
  </si>
  <si>
    <t>985232112</t>
  </si>
  <si>
    <t>Hloubkové spárování zdiva aktivovanou maltou spára hl do 80 mm dl do 12 m/m2</t>
  </si>
  <si>
    <t>116</t>
  </si>
  <si>
    <t>"ponechané části opěr 100%"    18,8</t>
  </si>
  <si>
    <t>59</t>
  </si>
  <si>
    <t>985233122</t>
  </si>
  <si>
    <t>Úprava spár po spárování zdiva zdrsněním spára dl do 12 m/m2</t>
  </si>
  <si>
    <t>118</t>
  </si>
  <si>
    <t>985331119</t>
  </si>
  <si>
    <t>Dodatečné vlepování betonářské výztuže D 25 mm do cementové aktivované malty včetně vyvrtání otvoru</t>
  </si>
  <si>
    <t>120</t>
  </si>
  <si>
    <t>"kotevní vrty do základů"    0.75*10</t>
  </si>
  <si>
    <t>61</t>
  </si>
  <si>
    <t>13021019</t>
  </si>
  <si>
    <t>tyč ocelová žebírková jakost BSt 500S (10 505) výztuž do betonu D 25mm</t>
  </si>
  <si>
    <t>122</t>
  </si>
  <si>
    <t>Poznámka k položce:_x000D_
Hmotnost: 3,85 kg/m</t>
  </si>
  <si>
    <t>997</t>
  </si>
  <si>
    <t>Přesun sutě</t>
  </si>
  <si>
    <t>997211621</t>
  </si>
  <si>
    <t>Ekologická likvidace mostnic - drcení a odvoz do 20 km</t>
  </si>
  <si>
    <t>124</t>
  </si>
  <si>
    <t>15+2</t>
  </si>
  <si>
    <t>63</t>
  </si>
  <si>
    <t>997013811</t>
  </si>
  <si>
    <t>Poplatek za uložení na skládce (skládkovné) stavebního odpadu dřevěného kód odpadu 17 02 01</t>
  </si>
  <si>
    <t>126</t>
  </si>
  <si>
    <t>17*0,13</t>
  </si>
  <si>
    <t>997211611</t>
  </si>
  <si>
    <t>Nakládání suti na dopravní prostředky pro vodorovnou dopravu</t>
  </si>
  <si>
    <t>128</t>
  </si>
  <si>
    <t>"vybourané zdivo"    83,845</t>
  </si>
  <si>
    <t>65</t>
  </si>
  <si>
    <t>997211511</t>
  </si>
  <si>
    <t>Vodorovná doprava suti po suchu na vzdálenost do 1 km</t>
  </si>
  <si>
    <t>130</t>
  </si>
  <si>
    <t>997211519</t>
  </si>
  <si>
    <t>Příplatek ZKD 1 km u vodorovné dopravy suti</t>
  </si>
  <si>
    <t>132</t>
  </si>
  <si>
    <t>83,845*19 "Přepočtené koeficientem množství</t>
  </si>
  <si>
    <t>67</t>
  </si>
  <si>
    <t>997013655</t>
  </si>
  <si>
    <t>134</t>
  </si>
  <si>
    <t>998</t>
  </si>
  <si>
    <t>Přesun hmot</t>
  </si>
  <si>
    <t>998214111</t>
  </si>
  <si>
    <t>Přesun hmot pro mosty montované z dílců ŽB nebo předpjatých v do 20 m</t>
  </si>
  <si>
    <t>136</t>
  </si>
  <si>
    <t>PSV</t>
  </si>
  <si>
    <t>Práce a dodávky PSV</t>
  </si>
  <si>
    <t>711</t>
  </si>
  <si>
    <t>Izolace proti vodě, vlhkosti a plynům</t>
  </si>
  <si>
    <t>69</t>
  </si>
  <si>
    <t>711112001</t>
  </si>
  <si>
    <t>Provedení izolace proti zemní vlhkosti svislé za studena nátěrem penetračním</t>
  </si>
  <si>
    <t>138</t>
  </si>
  <si>
    <t>11163150</t>
  </si>
  <si>
    <t>lak penetrační asfaltový</t>
  </si>
  <si>
    <t>140</t>
  </si>
  <si>
    <t>Poznámka k položce:_x000D_
Spotřeba 0,3-0,4kg/m2</t>
  </si>
  <si>
    <t>81,1*0,00034 "Přepočtené koeficientem množství</t>
  </si>
  <si>
    <t>71</t>
  </si>
  <si>
    <t>711112002</t>
  </si>
  <si>
    <t>Provedení izolace proti zemní vlhkosti svislé za studena lakem asfaltovým</t>
  </si>
  <si>
    <t>142</t>
  </si>
  <si>
    <t>"nátěr 2x"   21.2</t>
  </si>
  <si>
    <t>11163152</t>
  </si>
  <si>
    <t>lak hydroizolační asfaltový</t>
  </si>
  <si>
    <t>144</t>
  </si>
  <si>
    <t>Poznámka k položce:_x000D_
Spotřeba: 0,3-0,5 kg/m2</t>
  </si>
  <si>
    <t>21,2*0,00041 "Přepočtené koeficientem množství</t>
  </si>
  <si>
    <t>73</t>
  </si>
  <si>
    <t>711331382</t>
  </si>
  <si>
    <t>Provedení hydroizolace mostovek pásy na sucho AIP nebo tkaniny</t>
  </si>
  <si>
    <t>146</t>
  </si>
  <si>
    <t>"skladba C"    30.1</t>
  </si>
  <si>
    <t>62857021.R</t>
  </si>
  <si>
    <t>pás těžký asfaltový s integrovanou ochrannou vč. spojovacího pásu, schválený systém SŽ</t>
  </si>
  <si>
    <t>148</t>
  </si>
  <si>
    <t>30,1*1,1655 "Přepočtené koeficientem množství</t>
  </si>
  <si>
    <t>75</t>
  </si>
  <si>
    <t>711341564</t>
  </si>
  <si>
    <t>Provedení hydroizolace mostovek pásy přitavením NAIP</t>
  </si>
  <si>
    <t>150</t>
  </si>
  <si>
    <t>62857020.R</t>
  </si>
  <si>
    <t>pás těžký asfaltový, schválený systém SŽ</t>
  </si>
  <si>
    <t>152</t>
  </si>
  <si>
    <t>59,9*1,15 "Přepočtené koeficientem množství</t>
  </si>
  <si>
    <t>77</t>
  </si>
  <si>
    <t>711341570.R</t>
  </si>
  <si>
    <t>Provedení izolace mostovek - schválený systém SŽ - stříkaná</t>
  </si>
  <si>
    <t>154</t>
  </si>
  <si>
    <t>"bezešvá izolace"    4.838*7.97+2*(0.4*7.48+0.4*0.615)+2*0.42*4.742</t>
  </si>
  <si>
    <t>711491172</t>
  </si>
  <si>
    <t>Provedení doplňků izolace proti vodě na vodorovné ploše z textilií vrstva ochranná</t>
  </si>
  <si>
    <t>156</t>
  </si>
  <si>
    <t>79</t>
  </si>
  <si>
    <t>69311085</t>
  </si>
  <si>
    <t>geotextilie netkaná separační, ochranná, filtrační, drenážní PP 800g/m2</t>
  </si>
  <si>
    <t>158</t>
  </si>
  <si>
    <t>120,1*1,05 "Přepočtené koeficientem množství</t>
  </si>
  <si>
    <t>711491177</t>
  </si>
  <si>
    <t>Připevnění doplňků izolace proti vodě nerezovou lištou</t>
  </si>
  <si>
    <t>160</t>
  </si>
  <si>
    <t>14,4+14,4</t>
  </si>
  <si>
    <t>81</t>
  </si>
  <si>
    <t>13756655.R</t>
  </si>
  <si>
    <t>pásnice nerezová 50/5 - (kotvení izolace)</t>
  </si>
  <si>
    <t>162</t>
  </si>
  <si>
    <t>28,8*1,05 "Přepočtené koeficientem množství</t>
  </si>
  <si>
    <t>59030055.R</t>
  </si>
  <si>
    <t>vrut nerezový se šestihrannou hlavou 8x70mm, včetně hmoždinky</t>
  </si>
  <si>
    <t>164</t>
  </si>
  <si>
    <t>83</t>
  </si>
  <si>
    <t>998711201</t>
  </si>
  <si>
    <t>Přesun hmot procentní pro izolace proti vodě, vlhkosti a plynům v objektech v do 6 m</t>
  </si>
  <si>
    <t>%</t>
  </si>
  <si>
    <t>166</t>
  </si>
  <si>
    <t>767</t>
  </si>
  <si>
    <t>Konstrukce zámečnické</t>
  </si>
  <si>
    <t>767591012</t>
  </si>
  <si>
    <t>Montáž podlah nebo podest z kompozitních pochůzných skládaných roštů o hmotnosti do 30 kg/m2</t>
  </si>
  <si>
    <t>168</t>
  </si>
  <si>
    <t>"FRP polymer rošt"   9,3</t>
  </si>
  <si>
    <t>85</t>
  </si>
  <si>
    <t>63126013</t>
  </si>
  <si>
    <t>rošt kompozitní pochůzný skládaný 25x25/50mm A15</t>
  </si>
  <si>
    <t>170</t>
  </si>
  <si>
    <t>767995122.R</t>
  </si>
  <si>
    <t>Dodávka a montáž kovových doplňkových konstrukcí</t>
  </si>
  <si>
    <t>172</t>
  </si>
  <si>
    <t>Poznámka k položce:_x000D_
Poznámka k položce: ocelová tabulka na ocelové konstrukci se jménem zhotovitele a letopočet nátěru</t>
  </si>
  <si>
    <t>Práce a dodávky M</t>
  </si>
  <si>
    <t>22-M</t>
  </si>
  <si>
    <t>Montáže technologických zařízení pro dopravní stavby</t>
  </si>
  <si>
    <t>87</t>
  </si>
  <si>
    <t>220182041</t>
  </si>
  <si>
    <t>Položení optického kabelu do kabelového lože nebo do žlabu</t>
  </si>
  <si>
    <t>174</t>
  </si>
  <si>
    <t>46-M</t>
  </si>
  <si>
    <t>Zemní práce při extr.mont.pracích</t>
  </si>
  <si>
    <t>460001030.R</t>
  </si>
  <si>
    <t>Vytyčení trati kabelového vedení podzemního v terénu volném podél trati</t>
  </si>
  <si>
    <t>soub</t>
  </si>
  <si>
    <t>176</t>
  </si>
  <si>
    <t>HZS</t>
  </si>
  <si>
    <t>Hodinové zúčtovací sazby</t>
  </si>
  <si>
    <t>89</t>
  </si>
  <si>
    <t>HZS4232</t>
  </si>
  <si>
    <t>Hodinová zúčtovací sazba technik odborný</t>
  </si>
  <si>
    <t>262144</t>
  </si>
  <si>
    <t>178</t>
  </si>
  <si>
    <t>"dozor statika - "    20,0</t>
  </si>
  <si>
    <t>SO 102 - Most km 15,487</t>
  </si>
  <si>
    <t>122252502</t>
  </si>
  <si>
    <t>Odkopávky a prokopávky nezapažené pro spodní stavbu železnic v hornině třídy těžitelnosti I, skupiny 3 objem do 1000 m3 strojně</t>
  </si>
  <si>
    <t>162351103</t>
  </si>
  <si>
    <t>Vodorovné přemístění do 500 m výkopku/sypaniny z horniny třídy těžitelnosti I, skupiny 1 až 3</t>
  </si>
  <si>
    <t>"svahové kužely - pro zpětný zásyp"     (4,25*0,9*0,9/2)*4</t>
  </si>
  <si>
    <t>"bez zeminy pro zpětný zásyp - skládka Na Kozláku"       123,623-6,885</t>
  </si>
  <si>
    <t>116,783*10 "Přepočtené koeficientem množství</t>
  </si>
  <si>
    <t>167151101</t>
  </si>
  <si>
    <t>Nakládání výkopku z hornin třídy těžitelnosti I, skupiny 1 až 3 do 100 m3</t>
  </si>
  <si>
    <t>"pro zpětný zásyp"     6,885</t>
  </si>
  <si>
    <t>116,783*1,8 "Přepočtené koeficientem množství</t>
  </si>
  <si>
    <t>174151101</t>
  </si>
  <si>
    <t>Zásyp jam, šachet rýh nebo kolem objektů sypaninou se zhutněním</t>
  </si>
  <si>
    <t>"polštář z drceného kameniva"    0,65*0,65*3,14*0,2*2</t>
  </si>
  <si>
    <t>"zásyp štěrkem 32/63 vsakovacích šachet"    0,4*0,4*3,14*1,5*2</t>
  </si>
  <si>
    <t>58343959</t>
  </si>
  <si>
    <t>kamenivo drcené hrubé frakce 32/63</t>
  </si>
  <si>
    <t>2,038*1,9 "Přepočtené koeficientem množství</t>
  </si>
  <si>
    <t>"drenáž"    9,96+10,19</t>
  </si>
  <si>
    <t>242111111</t>
  </si>
  <si>
    <t>Osazení pláště kopané studny z betonových skruží celokruhových DN 0,8 m</t>
  </si>
  <si>
    <t>2*1,5</t>
  </si>
  <si>
    <t>59225460</t>
  </si>
  <si>
    <t>skruž betonová studňová kruhová 80x50x9cm</t>
  </si>
  <si>
    <t>2,41*0,9</t>
  </si>
  <si>
    <t>"prefa úlož. prahy 6.0 t"    2,0</t>
  </si>
  <si>
    <t>"prefa křídla 20,0 t"   2</t>
  </si>
  <si>
    <t>"prefa křídla"    2*8,0</t>
  </si>
  <si>
    <t>Poznámka k položce:_x000D_
Poznámka k položce:  vyjmutí stávající OK - 6,0  t</t>
  </si>
  <si>
    <t>"krycí plech"    0.4</t>
  </si>
  <si>
    <t>"ŽB příčníky"     2*1.1</t>
  </si>
  <si>
    <t>"příčníky"    0.176</t>
  </si>
  <si>
    <t>"včetně prořezu 3% + slzičkové plechy"    1,03*0,1292</t>
  </si>
  <si>
    <t xml:space="preserve">"ocelová NK+trny - mat.+ výroba v mostárně"   (3.521+0.375+0.006+0.128)*1.03 </t>
  </si>
  <si>
    <t>"ocelová NK - mat.+ výroba v mostárně"    14.7555*1.03</t>
  </si>
  <si>
    <t>"vložení NK do otvoru"    19,5</t>
  </si>
  <si>
    <t>"úložné prahy+zkosení"     2*0,72*4,595</t>
  </si>
  <si>
    <t>"pod křídly"    2*16,343</t>
  </si>
  <si>
    <t>"pod drenáž"   (9,96+10,19)*1,1</t>
  </si>
  <si>
    <t>"další dvě vrstvy"    8,6*2</t>
  </si>
  <si>
    <t>"pod patní plechy zábradlí a slzičkové plechy"    0,257+0,2*0,26*12</t>
  </si>
  <si>
    <t>26,832</t>
  </si>
  <si>
    <t>465513156</t>
  </si>
  <si>
    <t>Dlažba svahu u opěr z upraveného lomového žulového kamene tl 200 mm do lože C 25/30 pl do 10 m2</t>
  </si>
  <si>
    <t>"kužele vlevo"    0,8*1*2</t>
  </si>
  <si>
    <t>"kužele vpravo"    2*0,8*2</t>
  </si>
  <si>
    <t>"ozub - NK a SS"   4.46*4</t>
  </si>
  <si>
    <t>"zábradlí  ONS 01"    44,0</t>
  </si>
  <si>
    <t>44,4*1,517 "Přepočtené koeficientem množství</t>
  </si>
  <si>
    <t>"včetně prořezu 3% + dopravní značky"    1,03*0,0058+0,771</t>
  </si>
  <si>
    <t>914111111</t>
  </si>
  <si>
    <t>Montáž svislé dopravní značky do velikosti 1 m2 objímkami na sloupek nebo konzolu</t>
  </si>
  <si>
    <t>40445619</t>
  </si>
  <si>
    <t>zákazové, příkazové dopravní značky B1-B34, C1-15 500mm</t>
  </si>
  <si>
    <t>(5,75+3)*2</t>
  </si>
  <si>
    <t>17,5*1,02 "Přepočtené koeficientem množství</t>
  </si>
  <si>
    <t xml:space="preserve">"opěry. úl. práh a záv. zed. vč. křídel"    </t>
  </si>
  <si>
    <t>1.77*(0.775+0.844)+1.297*1.43+3.185*1+3.234*1+1.38*1.313+1.74*(0.775+0.816)+0.4*(1.48*1.5+1.55*1.55/2+1.48*1.4/2)</t>
  </si>
  <si>
    <t>"ponechané části opěr 100%"   55,9</t>
  </si>
  <si>
    <t>985222111</t>
  </si>
  <si>
    <t>Sbírání a třídění kamene ručně ze suti s očištěním</t>
  </si>
  <si>
    <t>"ubouraná a opětovně dozděná křídla "     0,9</t>
  </si>
  <si>
    <t>985223210</t>
  </si>
  <si>
    <t>Přezdívání kamenného zdiva do aktivované malty do 1 m3</t>
  </si>
  <si>
    <t>985231112</t>
  </si>
  <si>
    <t>Spárování zdiva aktivovanou maltou spára hl do 40 mm dl do 12 m/m2</t>
  </si>
  <si>
    <t>985231192</t>
  </si>
  <si>
    <t>Příplatek ke spárování hl do 40 mm za plochu do 10 m2 jednotlivě</t>
  </si>
  <si>
    <t>985232115.R</t>
  </si>
  <si>
    <t>Hloubkové spárování zdiva aktivovanou maltou spára hl do 100 mm dl do 12 m/m2</t>
  </si>
  <si>
    <t>55,9+0,9</t>
  </si>
  <si>
    <t>36*0,00397</t>
  </si>
  <si>
    <t>6*0,13</t>
  </si>
  <si>
    <t>"vybourané zdivo"    43,758</t>
  </si>
  <si>
    <t>43,758*19 "Přepočtené koeficientem množství</t>
  </si>
  <si>
    <t>80,1*0,00034 "Přepočtené koeficientem množství</t>
  </si>
  <si>
    <t>"skladba C"    30.126</t>
  </si>
  <si>
    <t>30,126*1,1655 "Přepočtené koeficientem množství</t>
  </si>
  <si>
    <t>58,9*1,15 "Přepočtené koeficientem množství</t>
  </si>
  <si>
    <t>"bezešvá izolace"    4.869*5.34+(0.4*0.704+0.4*0.595)*2+0.42*2*4.4</t>
  </si>
  <si>
    <t>119,152*1,05 "Přepočtené koeficientem množství</t>
  </si>
  <si>
    <t>180</t>
  </si>
  <si>
    <t>(13,7)*2</t>
  </si>
  <si>
    <t>91</t>
  </si>
  <si>
    <t>182</t>
  </si>
  <si>
    <t>27,4*1,05 "Přepočtené koeficientem množství</t>
  </si>
  <si>
    <t>184</t>
  </si>
  <si>
    <t>93</t>
  </si>
  <si>
    <t>186</t>
  </si>
  <si>
    <t>188</t>
  </si>
  <si>
    <t>"FRP polymer rošt"   6,1</t>
  </si>
  <si>
    <t>95</t>
  </si>
  <si>
    <t>190</t>
  </si>
  <si>
    <t>192</t>
  </si>
  <si>
    <t>97</t>
  </si>
  <si>
    <t>194</t>
  </si>
  <si>
    <t>196</t>
  </si>
  <si>
    <t>99</t>
  </si>
  <si>
    <t>198</t>
  </si>
  <si>
    <t>SO 201 - Železniční svršek</t>
  </si>
  <si>
    <t>OST - Ostatní</t>
  </si>
  <si>
    <t>5905020020</t>
  </si>
  <si>
    <t>Oprava stezky strojně s odstraněním drnu a nánosu přes 10 cm do 20 cm</t>
  </si>
  <si>
    <t>Sborník UOŽI 01 2021</t>
  </si>
  <si>
    <t>359*1,3</t>
  </si>
  <si>
    <t>5905055010</t>
  </si>
  <si>
    <t>Odstranění stávajícího kolejového lože odtěžením v koleji</t>
  </si>
  <si>
    <t>979794985</t>
  </si>
  <si>
    <t>74*1,9"bez obou mostních konstrukcí"</t>
  </si>
  <si>
    <t>5905060010</t>
  </si>
  <si>
    <t>Zřízení nového kolejového lože v koleji</t>
  </si>
  <si>
    <t>87*1,1"včetně mostních konstrukcí"</t>
  </si>
  <si>
    <t>5905105030</t>
  </si>
  <si>
    <t>Doplnění KL kamenivem souvisle strojně v koleji</t>
  </si>
  <si>
    <t xml:space="preserve">87*0,8"štěrk do koleje včetně mostů" </t>
  </si>
  <si>
    <t xml:space="preserve">30"pro směrovou a výškovou úpravu" </t>
  </si>
  <si>
    <t>5955101000</t>
  </si>
  <si>
    <t>Kamenivo drcené štěrk frakce 31,5/63 třídy BI</t>
  </si>
  <si>
    <t>(95,7+69,6+30)*1,6</t>
  </si>
  <si>
    <t>5906130380</t>
  </si>
  <si>
    <t>Montáž kolejového roštu v ose koleje pražce betonové vystrojené tv. S49 rozdělení "c"</t>
  </si>
  <si>
    <t>km</t>
  </si>
  <si>
    <t>0,087</t>
  </si>
  <si>
    <t>5958128010</t>
  </si>
  <si>
    <t>Komplety ŽS 4 (šroub RS 1, matice M 24, podložka Fe6, svěrka ŽS4)</t>
  </si>
  <si>
    <t>130*4</t>
  </si>
  <si>
    <t>5958158005</t>
  </si>
  <si>
    <t>Podložka pryžová pod patu kolejnice S49  183/126/6</t>
  </si>
  <si>
    <t>130*2</t>
  </si>
  <si>
    <t>5906140190</t>
  </si>
  <si>
    <t>Demontáž kolejového roštu koleje v ose koleje pražce betonové tv. S49 rozdělení "c"</t>
  </si>
  <si>
    <t>525971111R</t>
  </si>
  <si>
    <t>Demontáž kolejnic na mostech s mostnicemi hmotnosti do 50 kg/m</t>
  </si>
  <si>
    <t>-1734266113</t>
  </si>
  <si>
    <t>7,97+5,34"délka mostních konstrukcí</t>
  </si>
  <si>
    <t>5908010130</t>
  </si>
  <si>
    <t>Zřízení kolejnicového styku s rozřezem a vrtáním - 4 otvory tv. S49</t>
  </si>
  <si>
    <t>styk</t>
  </si>
  <si>
    <t>5958101000</t>
  </si>
  <si>
    <t>Součásti spojovací kolejnicové spojky tv. T4 730 mm</t>
  </si>
  <si>
    <t>451896280</t>
  </si>
  <si>
    <t>8*2</t>
  </si>
  <si>
    <t>5958107000</t>
  </si>
  <si>
    <t>Šroub spojkový M24 x 120 mm</t>
  </si>
  <si>
    <t>8*4</t>
  </si>
  <si>
    <t>5958116000</t>
  </si>
  <si>
    <t>Matice M24</t>
  </si>
  <si>
    <t>5958134040</t>
  </si>
  <si>
    <t>Součásti upevňovací kroužek pružný dvojitý Fe 6</t>
  </si>
  <si>
    <t>5912065210</t>
  </si>
  <si>
    <t>Montáž zajišťovací značky včetně sloupku a základu konzolové</t>
  </si>
  <si>
    <t>Poznámka k položce:_x000D_
Značka=kus</t>
  </si>
  <si>
    <t>5962119000</t>
  </si>
  <si>
    <t>Zajištění PPK sloupek zajišťovací značka</t>
  </si>
  <si>
    <t>5962119010</t>
  </si>
  <si>
    <t>Zajištění PPK konzolová značka</t>
  </si>
  <si>
    <t>5962119020</t>
  </si>
  <si>
    <t>Zajištění PPK štítek konzolové a hřebové značky</t>
  </si>
  <si>
    <t>5964161005</t>
  </si>
  <si>
    <t>Beton lehce zhutnitelný C 16/20;X0 F5 2 200 2 662</t>
  </si>
  <si>
    <t>7,000*0,1</t>
  </si>
  <si>
    <t>5914075030</t>
  </si>
  <si>
    <t>Zřízení konstrukční vrstvy pražcového podloží bez geomateriálu tl. 0,50 m</t>
  </si>
  <si>
    <t>Poznámka k položce:_x000D_
VL Ž4 typ 2</t>
  </si>
  <si>
    <t>6*6*4"ZKPP 4x</t>
  </si>
  <si>
    <t>5955101020</t>
  </si>
  <si>
    <t>Kamenivo drcené štěrkodrť frakce 0/32</t>
  </si>
  <si>
    <t>144*0,5*1,6</t>
  </si>
  <si>
    <t>5915010020</t>
  </si>
  <si>
    <t>Těžení zeminy nebo horniny železničního spodku v hornině třídy těžitelnosti I skupiny 2</t>
  </si>
  <si>
    <t>144*0,5"ZKPP 4x</t>
  </si>
  <si>
    <t>R1</t>
  </si>
  <si>
    <t>Přesná úprava GPK koleje směrové a výškové uspořádání pražce betonové</t>
  </si>
  <si>
    <t>Poznámka k položce:_x000D_
Kilometr koleje=km</t>
  </si>
  <si>
    <t>5910020030</t>
  </si>
  <si>
    <t>Svařování kolejnic termitem plný předehřev standardní spára svar sériový tv. S49</t>
  </si>
  <si>
    <t>svar</t>
  </si>
  <si>
    <t>OST</t>
  </si>
  <si>
    <t>Ostatní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</si>
  <si>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</si>
  <si>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</si>
  <si>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Poznámka k položce:_x000D_
Měrnou jednotkou je t přepravovaného materiálu.</t>
  </si>
  <si>
    <t>72*1,6"odtěžená zemina ZKPP"</t>
  </si>
  <si>
    <t>140,6*1,6"odtěžené štěrkové lože"</t>
  </si>
  <si>
    <t>9902300400</t>
  </si>
  <si>
    <t>Doprava jednosměrná (např. nakupovaného materiálu) mechanizací o nosnosti přes 3,5 t sypanin (kameniva, písku, suti, dlažebních kostek, atd.) do 40 km</t>
  </si>
  <si>
    <t>115,200"ŠD 0/32 na stavbu"</t>
  </si>
  <si>
    <t xml:space="preserve">312,480"Štěrk 31,5/63 na stavbu " </t>
  </si>
  <si>
    <t>9902900100</t>
  </si>
  <si>
    <t>Naložení sypanin, drobného kusového materiálu, suti</t>
  </si>
  <si>
    <t>(115,200+224,960)"vyzískaná zemina a kolejové lože"</t>
  </si>
  <si>
    <t>9903200100</t>
  </si>
  <si>
    <t>Přeprava mechanizace na místo prováděných prací o hmotnosti přes 12 t přes 50 do 100 km</t>
  </si>
  <si>
    <t>"Dvoucestné rypadlo" 2</t>
  </si>
  <si>
    <t>9903200200</t>
  </si>
  <si>
    <t>Přeprava mechanizace na místo prováděných prací o hmotnosti přes 12 t do 200 km</t>
  </si>
  <si>
    <t>"ASP+SSP" 1</t>
  </si>
  <si>
    <t>"Loko+vozy" 1</t>
  </si>
  <si>
    <t>9909000100</t>
  </si>
  <si>
    <t>Poplatek za uložení suti nebo hmot na oficiální skládku</t>
  </si>
  <si>
    <t>72*1,6</t>
  </si>
  <si>
    <t>9909000110</t>
  </si>
  <si>
    <t>Poplatek za uložení výzisku ze štěrkového lože nekontaminovaného</t>
  </si>
  <si>
    <t>140,6*1,6</t>
  </si>
  <si>
    <t>9909000300</t>
  </si>
  <si>
    <t>Poplatek za likvidaci dřevěných kolejnicových podpor</t>
  </si>
  <si>
    <t>0,605"pražce 8 ks"</t>
  </si>
  <si>
    <t>SO 301 - Materiál objednatele (zhotovitel neoceňuje)</t>
  </si>
  <si>
    <t>5956213065</t>
  </si>
  <si>
    <t>Pražec betonový příčný vystrojený  užitý tv. SB 8 P</t>
  </si>
  <si>
    <t>92105688</t>
  </si>
  <si>
    <t xml:space="preserve">130"NEOCEŇOVAT DODÁVKA INVESTORA (výzisk ze stavby)" </t>
  </si>
  <si>
    <t>SO 401 -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</si>
  <si>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</si>
  <si>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</si>
  <si>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</si>
  <si>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</si>
  <si>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</si>
  <si>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</si>
  <si>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</si>
  <si>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</si>
  <si>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</si>
  <si>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</si>
  <si>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</si>
  <si>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</si>
  <si>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</si>
  <si>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Poznámka k položce:_x000D_
Poznámka k položce:</t>
  </si>
  <si>
    <t>013244000</t>
  </si>
  <si>
    <t>Výrobní a montážní dokumentace OK</t>
  </si>
  <si>
    <t>013254000</t>
  </si>
  <si>
    <t>Dokumentace skutečného provedení stavby</t>
  </si>
  <si>
    <t>VRN3</t>
  </si>
  <si>
    <t>Zařízení staveniště</t>
  </si>
  <si>
    <t>030001000</t>
  </si>
  <si>
    <t>Poznámka k položce:_x000D_
Poznámka k položce: včetně pronájmů pozemků</t>
  </si>
  <si>
    <t>034002000</t>
  </si>
  <si>
    <t>Zabezpečení staveniště</t>
  </si>
  <si>
    <t>Poznámka k položce:_x000D_
Poznámka k položce: střežení pracoviště mimo pracovní dobu</t>
  </si>
  <si>
    <t>039002000</t>
  </si>
  <si>
    <t>Zrušení zařízení staveniště</t>
  </si>
  <si>
    <t>Poznámka k položce:_x000D_
Poznámka k položce: včetně uvedení pozemků do původního stavu</t>
  </si>
  <si>
    <t>VRN4</t>
  </si>
  <si>
    <t>Inženýrská činnost</t>
  </si>
  <si>
    <t>042002000</t>
  </si>
  <si>
    <t>Posudky</t>
  </si>
  <si>
    <t>043134000</t>
  </si>
  <si>
    <t>Zkoušky zatěžovací</t>
  </si>
  <si>
    <t>Poznámka k položce:_x000D_
Poznámka k položce: zkoušky pláně</t>
  </si>
  <si>
    <t>VRN6</t>
  </si>
  <si>
    <t>Územní vlivy</t>
  </si>
  <si>
    <t>062002000</t>
  </si>
  <si>
    <t>Ztížené dopravní podmínky</t>
  </si>
  <si>
    <t>065002000</t>
  </si>
  <si>
    <t>Mimostaveništní doprava materiálů</t>
  </si>
  <si>
    <t>Poznámka k položce:_x000D_
Poznámka k položce: přepravy, které nejsou zakalkulovány v rozpočtu, vč. autojeřábů a ASP</t>
  </si>
  <si>
    <t>VRN7</t>
  </si>
  <si>
    <t>Provozní vlivy</t>
  </si>
  <si>
    <t>079002000</t>
  </si>
  <si>
    <t>Ostatní provozní vlivy</t>
  </si>
  <si>
    <t>VRN8</t>
  </si>
  <si>
    <t>Přesun stavebních kapacit</t>
  </si>
  <si>
    <t>081002000</t>
  </si>
  <si>
    <t>Doprava zaměstnanců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</si>
</sst>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6" t="s">
        <v>14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2"/>
      <c r="AQ5" s="22"/>
      <c r="AR5" s="20"/>
      <c r="BE5" s="26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8" t="s">
        <v>17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2"/>
      <c r="AQ6" s="22"/>
      <c r="AR6" s="20"/>
      <c r="BE6" s="26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4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6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4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64"/>
      <c r="BS13" s="17" t="s">
        <v>6</v>
      </c>
    </row>
    <row r="14" spans="1:74" ht="12.75">
      <c r="B14" s="21"/>
      <c r="C14" s="22"/>
      <c r="D14" s="22"/>
      <c r="E14" s="269" t="s">
        <v>28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6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4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6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64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4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64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4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4"/>
    </row>
    <row r="23" spans="1:71" s="1" customFormat="1" ht="16.5" customHeight="1">
      <c r="B23" s="21"/>
      <c r="C23" s="22"/>
      <c r="D23" s="22"/>
      <c r="E23" s="271" t="s">
        <v>1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2"/>
      <c r="AP23" s="22"/>
      <c r="AQ23" s="22"/>
      <c r="AR23" s="20"/>
      <c r="BE23" s="26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4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2">
        <f>ROUND(AG94,2)</f>
        <v>0</v>
      </c>
      <c r="AL26" s="273"/>
      <c r="AM26" s="273"/>
      <c r="AN26" s="273"/>
      <c r="AO26" s="273"/>
      <c r="AP26" s="36"/>
      <c r="AQ26" s="36"/>
      <c r="AR26" s="39"/>
      <c r="BE26" s="26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4" t="s">
        <v>34</v>
      </c>
      <c r="M28" s="274"/>
      <c r="N28" s="274"/>
      <c r="O28" s="274"/>
      <c r="P28" s="274"/>
      <c r="Q28" s="36"/>
      <c r="R28" s="36"/>
      <c r="S28" s="36"/>
      <c r="T28" s="36"/>
      <c r="U28" s="36"/>
      <c r="V28" s="36"/>
      <c r="W28" s="274" t="s">
        <v>35</v>
      </c>
      <c r="X28" s="274"/>
      <c r="Y28" s="274"/>
      <c r="Z28" s="274"/>
      <c r="AA28" s="274"/>
      <c r="AB28" s="274"/>
      <c r="AC28" s="274"/>
      <c r="AD28" s="274"/>
      <c r="AE28" s="274"/>
      <c r="AF28" s="36"/>
      <c r="AG28" s="36"/>
      <c r="AH28" s="36"/>
      <c r="AI28" s="36"/>
      <c r="AJ28" s="36"/>
      <c r="AK28" s="274" t="s">
        <v>36</v>
      </c>
      <c r="AL28" s="274"/>
      <c r="AM28" s="274"/>
      <c r="AN28" s="274"/>
      <c r="AO28" s="274"/>
      <c r="AP28" s="36"/>
      <c r="AQ28" s="36"/>
      <c r="AR28" s="39"/>
      <c r="BE28" s="264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58">
        <v>0.21</v>
      </c>
      <c r="M29" s="257"/>
      <c r="N29" s="257"/>
      <c r="O29" s="257"/>
      <c r="P29" s="257"/>
      <c r="Q29" s="41"/>
      <c r="R29" s="41"/>
      <c r="S29" s="41"/>
      <c r="T29" s="41"/>
      <c r="U29" s="41"/>
      <c r="V29" s="41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41"/>
      <c r="AG29" s="41"/>
      <c r="AH29" s="41"/>
      <c r="AI29" s="41"/>
      <c r="AJ29" s="41"/>
      <c r="AK29" s="256">
        <f>ROUND(AV94, 2)</f>
        <v>0</v>
      </c>
      <c r="AL29" s="257"/>
      <c r="AM29" s="257"/>
      <c r="AN29" s="257"/>
      <c r="AO29" s="257"/>
      <c r="AP29" s="41"/>
      <c r="AQ29" s="41"/>
      <c r="AR29" s="42"/>
      <c r="BE29" s="265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58">
        <v>0.15</v>
      </c>
      <c r="M30" s="257"/>
      <c r="N30" s="257"/>
      <c r="O30" s="257"/>
      <c r="P30" s="257"/>
      <c r="Q30" s="41"/>
      <c r="R30" s="41"/>
      <c r="S30" s="41"/>
      <c r="T30" s="41"/>
      <c r="U30" s="41"/>
      <c r="V30" s="41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F30" s="41"/>
      <c r="AG30" s="41"/>
      <c r="AH30" s="41"/>
      <c r="AI30" s="41"/>
      <c r="AJ30" s="41"/>
      <c r="AK30" s="256">
        <f>ROUND(AW94, 2)</f>
        <v>0</v>
      </c>
      <c r="AL30" s="257"/>
      <c r="AM30" s="257"/>
      <c r="AN30" s="257"/>
      <c r="AO30" s="257"/>
      <c r="AP30" s="41"/>
      <c r="AQ30" s="41"/>
      <c r="AR30" s="42"/>
      <c r="BE30" s="265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58">
        <v>0.21</v>
      </c>
      <c r="M31" s="257"/>
      <c r="N31" s="257"/>
      <c r="O31" s="257"/>
      <c r="P31" s="257"/>
      <c r="Q31" s="41"/>
      <c r="R31" s="41"/>
      <c r="S31" s="41"/>
      <c r="T31" s="41"/>
      <c r="U31" s="41"/>
      <c r="V31" s="41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F31" s="41"/>
      <c r="AG31" s="41"/>
      <c r="AH31" s="41"/>
      <c r="AI31" s="41"/>
      <c r="AJ31" s="41"/>
      <c r="AK31" s="256">
        <v>0</v>
      </c>
      <c r="AL31" s="257"/>
      <c r="AM31" s="257"/>
      <c r="AN31" s="257"/>
      <c r="AO31" s="257"/>
      <c r="AP31" s="41"/>
      <c r="AQ31" s="41"/>
      <c r="AR31" s="42"/>
      <c r="BE31" s="265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58">
        <v>0.15</v>
      </c>
      <c r="M32" s="257"/>
      <c r="N32" s="257"/>
      <c r="O32" s="257"/>
      <c r="P32" s="257"/>
      <c r="Q32" s="41"/>
      <c r="R32" s="41"/>
      <c r="S32" s="41"/>
      <c r="T32" s="41"/>
      <c r="U32" s="41"/>
      <c r="V32" s="41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F32" s="41"/>
      <c r="AG32" s="41"/>
      <c r="AH32" s="41"/>
      <c r="AI32" s="41"/>
      <c r="AJ32" s="41"/>
      <c r="AK32" s="256">
        <v>0</v>
      </c>
      <c r="AL32" s="257"/>
      <c r="AM32" s="257"/>
      <c r="AN32" s="257"/>
      <c r="AO32" s="257"/>
      <c r="AP32" s="41"/>
      <c r="AQ32" s="41"/>
      <c r="AR32" s="42"/>
      <c r="BE32" s="265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58">
        <v>0</v>
      </c>
      <c r="M33" s="257"/>
      <c r="N33" s="257"/>
      <c r="O33" s="257"/>
      <c r="P33" s="257"/>
      <c r="Q33" s="41"/>
      <c r="R33" s="41"/>
      <c r="S33" s="41"/>
      <c r="T33" s="41"/>
      <c r="U33" s="41"/>
      <c r="V33" s="41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41"/>
      <c r="AG33" s="41"/>
      <c r="AH33" s="41"/>
      <c r="AI33" s="41"/>
      <c r="AJ33" s="41"/>
      <c r="AK33" s="256">
        <v>0</v>
      </c>
      <c r="AL33" s="257"/>
      <c r="AM33" s="257"/>
      <c r="AN33" s="257"/>
      <c r="AO33" s="257"/>
      <c r="AP33" s="41"/>
      <c r="AQ33" s="41"/>
      <c r="AR33" s="42"/>
      <c r="BE33" s="26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4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2" t="s">
        <v>45</v>
      </c>
      <c r="Y35" s="260"/>
      <c r="Z35" s="260"/>
      <c r="AA35" s="260"/>
      <c r="AB35" s="260"/>
      <c r="AC35" s="45"/>
      <c r="AD35" s="45"/>
      <c r="AE35" s="45"/>
      <c r="AF35" s="45"/>
      <c r="AG35" s="45"/>
      <c r="AH35" s="45"/>
      <c r="AI35" s="45"/>
      <c r="AJ35" s="45"/>
      <c r="AK35" s="259">
        <f>SUM(AK26:AK33)</f>
        <v>0</v>
      </c>
      <c r="AL35" s="260"/>
      <c r="AM35" s="260"/>
      <c r="AN35" s="260"/>
      <c r="AO35" s="26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65421044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5" t="str">
        <f>K6</f>
        <v>Oprava mostů v úseku Žichovice - Sušice na trati Horažďovice - Klatovy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286"/>
      <c r="AL85" s="286"/>
      <c r="AM85" s="286"/>
      <c r="AN85" s="286"/>
      <c r="AO85" s="28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7" t="str">
        <f>IF(AN8= "","",AN8)</f>
        <v>16. 4. 2021</v>
      </c>
      <c r="AN87" s="28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8" t="str">
        <f>IF(E17="","",E17)</f>
        <v xml:space="preserve"> </v>
      </c>
      <c r="AN89" s="289"/>
      <c r="AO89" s="289"/>
      <c r="AP89" s="289"/>
      <c r="AQ89" s="36"/>
      <c r="AR89" s="39"/>
      <c r="AS89" s="290" t="s">
        <v>53</v>
      </c>
      <c r="AT89" s="29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8" t="str">
        <f>IF(E20="","",E20)</f>
        <v xml:space="preserve"> </v>
      </c>
      <c r="AN90" s="289"/>
      <c r="AO90" s="289"/>
      <c r="AP90" s="289"/>
      <c r="AQ90" s="36"/>
      <c r="AR90" s="39"/>
      <c r="AS90" s="292"/>
      <c r="AT90" s="29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4"/>
      <c r="AT91" s="29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8" t="s">
        <v>54</v>
      </c>
      <c r="D92" s="279"/>
      <c r="E92" s="279"/>
      <c r="F92" s="279"/>
      <c r="G92" s="279"/>
      <c r="H92" s="73"/>
      <c r="I92" s="281" t="s">
        <v>55</v>
      </c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79"/>
      <c r="W92" s="279"/>
      <c r="X92" s="279"/>
      <c r="Y92" s="279"/>
      <c r="Z92" s="279"/>
      <c r="AA92" s="279"/>
      <c r="AB92" s="279"/>
      <c r="AC92" s="279"/>
      <c r="AD92" s="279"/>
      <c r="AE92" s="279"/>
      <c r="AF92" s="279"/>
      <c r="AG92" s="280" t="s">
        <v>56</v>
      </c>
      <c r="AH92" s="279"/>
      <c r="AI92" s="279"/>
      <c r="AJ92" s="279"/>
      <c r="AK92" s="279"/>
      <c r="AL92" s="279"/>
      <c r="AM92" s="279"/>
      <c r="AN92" s="281" t="s">
        <v>57</v>
      </c>
      <c r="AO92" s="279"/>
      <c r="AP92" s="282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3">
        <f>ROUND(SUM(AG95:AG99),2)</f>
        <v>0</v>
      </c>
      <c r="AH94" s="283"/>
      <c r="AI94" s="283"/>
      <c r="AJ94" s="283"/>
      <c r="AK94" s="283"/>
      <c r="AL94" s="283"/>
      <c r="AM94" s="283"/>
      <c r="AN94" s="284">
        <f t="shared" ref="AN94:AN99" si="0">SUM(AG94,AT94)</f>
        <v>0</v>
      </c>
      <c r="AO94" s="284"/>
      <c r="AP94" s="284"/>
      <c r="AQ94" s="85" t="s">
        <v>1</v>
      </c>
      <c r="AR94" s="86"/>
      <c r="AS94" s="87">
        <f>ROUND(SUM(AS95:AS99),2)</f>
        <v>0</v>
      </c>
      <c r="AT94" s="88">
        <f t="shared" ref="AT94:AT99" si="1">ROUND(SUM(AV94:AW94),2)</f>
        <v>0</v>
      </c>
      <c r="AU94" s="89">
        <f>ROUND(SUM(AU95:AU99),5)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ROUND(SUM(AZ95:AZ99),2)</f>
        <v>0</v>
      </c>
      <c r="BA94" s="88">
        <f>ROUND(SUM(BA95:BA99),2)</f>
        <v>0</v>
      </c>
      <c r="BB94" s="88">
        <f>ROUND(SUM(BB95:BB99),2)</f>
        <v>0</v>
      </c>
      <c r="BC94" s="88">
        <f>ROUND(SUM(BC95:BC99),2)</f>
        <v>0</v>
      </c>
      <c r="BD94" s="90">
        <f>ROUND(SUM(BD95:BD99),2)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77" t="s">
        <v>78</v>
      </c>
      <c r="E95" s="277"/>
      <c r="F95" s="277"/>
      <c r="G95" s="277"/>
      <c r="H95" s="277"/>
      <c r="I95" s="96"/>
      <c r="J95" s="277" t="s">
        <v>79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'SO 101 - Most km 15,423'!J30</f>
        <v>0</v>
      </c>
      <c r="AH95" s="276"/>
      <c r="AI95" s="276"/>
      <c r="AJ95" s="276"/>
      <c r="AK95" s="276"/>
      <c r="AL95" s="276"/>
      <c r="AM95" s="276"/>
      <c r="AN95" s="275">
        <f t="shared" si="0"/>
        <v>0</v>
      </c>
      <c r="AO95" s="276"/>
      <c r="AP95" s="276"/>
      <c r="AQ95" s="97" t="s">
        <v>80</v>
      </c>
      <c r="AR95" s="98"/>
      <c r="AS95" s="99">
        <v>0</v>
      </c>
      <c r="AT95" s="100">
        <f t="shared" si="1"/>
        <v>0</v>
      </c>
      <c r="AU95" s="101">
        <f>'SO 101 - Most km 15,423'!P133</f>
        <v>0</v>
      </c>
      <c r="AV95" s="100">
        <f>'SO 101 - Most km 15,423'!J33</f>
        <v>0</v>
      </c>
      <c r="AW95" s="100">
        <f>'SO 101 - Most km 15,423'!J34</f>
        <v>0</v>
      </c>
      <c r="AX95" s="100">
        <f>'SO 101 - Most km 15,423'!J35</f>
        <v>0</v>
      </c>
      <c r="AY95" s="100">
        <f>'SO 101 - Most km 15,423'!J36</f>
        <v>0</v>
      </c>
      <c r="AZ95" s="100">
        <f>'SO 101 - Most km 15,423'!F33</f>
        <v>0</v>
      </c>
      <c r="BA95" s="100">
        <f>'SO 101 - Most km 15,423'!F34</f>
        <v>0</v>
      </c>
      <c r="BB95" s="100">
        <f>'SO 101 - Most km 15,423'!F35</f>
        <v>0</v>
      </c>
      <c r="BC95" s="100">
        <f>'SO 101 - Most km 15,423'!F36</f>
        <v>0</v>
      </c>
      <c r="BD95" s="102">
        <f>'SO 101 - Most km 15,423'!F37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6.5" customHeight="1">
      <c r="A96" s="93" t="s">
        <v>77</v>
      </c>
      <c r="B96" s="94"/>
      <c r="C96" s="95"/>
      <c r="D96" s="277" t="s">
        <v>84</v>
      </c>
      <c r="E96" s="277"/>
      <c r="F96" s="277"/>
      <c r="G96" s="277"/>
      <c r="H96" s="277"/>
      <c r="I96" s="96"/>
      <c r="J96" s="277" t="s">
        <v>85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5">
        <f>'SO 102 - Most km 15,487'!J30</f>
        <v>0</v>
      </c>
      <c r="AH96" s="276"/>
      <c r="AI96" s="276"/>
      <c r="AJ96" s="276"/>
      <c r="AK96" s="276"/>
      <c r="AL96" s="276"/>
      <c r="AM96" s="276"/>
      <c r="AN96" s="275">
        <f t="shared" si="0"/>
        <v>0</v>
      </c>
      <c r="AO96" s="276"/>
      <c r="AP96" s="276"/>
      <c r="AQ96" s="97" t="s">
        <v>80</v>
      </c>
      <c r="AR96" s="98"/>
      <c r="AS96" s="99">
        <v>0</v>
      </c>
      <c r="AT96" s="100">
        <f t="shared" si="1"/>
        <v>0</v>
      </c>
      <c r="AU96" s="101">
        <f>'SO 102 - Most km 15,487'!P133</f>
        <v>0</v>
      </c>
      <c r="AV96" s="100">
        <f>'SO 102 - Most km 15,487'!J33</f>
        <v>0</v>
      </c>
      <c r="AW96" s="100">
        <f>'SO 102 - Most km 15,487'!J34</f>
        <v>0</v>
      </c>
      <c r="AX96" s="100">
        <f>'SO 102 - Most km 15,487'!J35</f>
        <v>0</v>
      </c>
      <c r="AY96" s="100">
        <f>'SO 102 - Most km 15,487'!J36</f>
        <v>0</v>
      </c>
      <c r="AZ96" s="100">
        <f>'SO 102 - Most km 15,487'!F33</f>
        <v>0</v>
      </c>
      <c r="BA96" s="100">
        <f>'SO 102 - Most km 15,487'!F34</f>
        <v>0</v>
      </c>
      <c r="BB96" s="100">
        <f>'SO 102 - Most km 15,487'!F35</f>
        <v>0</v>
      </c>
      <c r="BC96" s="100">
        <f>'SO 102 - Most km 15,487'!F36</f>
        <v>0</v>
      </c>
      <c r="BD96" s="102">
        <f>'SO 102 - Most km 15,487'!F37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A97" s="93" t="s">
        <v>77</v>
      </c>
      <c r="B97" s="94"/>
      <c r="C97" s="95"/>
      <c r="D97" s="277" t="s">
        <v>87</v>
      </c>
      <c r="E97" s="277"/>
      <c r="F97" s="277"/>
      <c r="G97" s="277"/>
      <c r="H97" s="277"/>
      <c r="I97" s="96"/>
      <c r="J97" s="277" t="s">
        <v>88</v>
      </c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5">
        <f>'SO 201 - Železniční svršek'!J30</f>
        <v>0</v>
      </c>
      <c r="AH97" s="276"/>
      <c r="AI97" s="276"/>
      <c r="AJ97" s="276"/>
      <c r="AK97" s="276"/>
      <c r="AL97" s="276"/>
      <c r="AM97" s="276"/>
      <c r="AN97" s="275">
        <f t="shared" si="0"/>
        <v>0</v>
      </c>
      <c r="AO97" s="276"/>
      <c r="AP97" s="276"/>
      <c r="AQ97" s="97" t="s">
        <v>80</v>
      </c>
      <c r="AR97" s="98"/>
      <c r="AS97" s="99">
        <v>0</v>
      </c>
      <c r="AT97" s="100">
        <f t="shared" si="1"/>
        <v>0</v>
      </c>
      <c r="AU97" s="101">
        <f>'SO 201 - Železniční svršek'!P119</f>
        <v>0</v>
      </c>
      <c r="AV97" s="100">
        <f>'SO 201 - Železniční svršek'!J33</f>
        <v>0</v>
      </c>
      <c r="AW97" s="100">
        <f>'SO 201 - Železniční svršek'!J34</f>
        <v>0</v>
      </c>
      <c r="AX97" s="100">
        <f>'SO 201 - Železniční svršek'!J35</f>
        <v>0</v>
      </c>
      <c r="AY97" s="100">
        <f>'SO 201 - Železniční svršek'!J36</f>
        <v>0</v>
      </c>
      <c r="AZ97" s="100">
        <f>'SO 201 - Železniční svršek'!F33</f>
        <v>0</v>
      </c>
      <c r="BA97" s="100">
        <f>'SO 201 - Železniční svršek'!F34</f>
        <v>0</v>
      </c>
      <c r="BB97" s="100">
        <f>'SO 201 - Železniční svršek'!F35</f>
        <v>0</v>
      </c>
      <c r="BC97" s="100">
        <f>'SO 201 - Železniční svršek'!F36</f>
        <v>0</v>
      </c>
      <c r="BD97" s="102">
        <f>'SO 201 - Železniční svršek'!F37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7" customFormat="1" ht="16.5" customHeight="1">
      <c r="A98" s="93" t="s">
        <v>77</v>
      </c>
      <c r="B98" s="94"/>
      <c r="C98" s="95"/>
      <c r="D98" s="277" t="s">
        <v>90</v>
      </c>
      <c r="E98" s="277"/>
      <c r="F98" s="277"/>
      <c r="G98" s="277"/>
      <c r="H98" s="277"/>
      <c r="I98" s="96"/>
      <c r="J98" s="277" t="s">
        <v>91</v>
      </c>
      <c r="K98" s="277"/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75">
        <f>'SO 301 - Materiál objedna...'!J30</f>
        <v>0</v>
      </c>
      <c r="AH98" s="276"/>
      <c r="AI98" s="276"/>
      <c r="AJ98" s="276"/>
      <c r="AK98" s="276"/>
      <c r="AL98" s="276"/>
      <c r="AM98" s="276"/>
      <c r="AN98" s="275">
        <f t="shared" si="0"/>
        <v>0</v>
      </c>
      <c r="AO98" s="276"/>
      <c r="AP98" s="276"/>
      <c r="AQ98" s="97" t="s">
        <v>80</v>
      </c>
      <c r="AR98" s="98"/>
      <c r="AS98" s="99">
        <v>0</v>
      </c>
      <c r="AT98" s="100">
        <f t="shared" si="1"/>
        <v>0</v>
      </c>
      <c r="AU98" s="101">
        <f>'SO 301 - Materiál objedna...'!P118</f>
        <v>0</v>
      </c>
      <c r="AV98" s="100">
        <f>'SO 301 - Materiál objedna...'!J33</f>
        <v>0</v>
      </c>
      <c r="AW98" s="100">
        <f>'SO 301 - Materiál objedna...'!J34</f>
        <v>0</v>
      </c>
      <c r="AX98" s="100">
        <f>'SO 301 - Materiál objedna...'!J35</f>
        <v>0</v>
      </c>
      <c r="AY98" s="100">
        <f>'SO 301 - Materiál objedna...'!J36</f>
        <v>0</v>
      </c>
      <c r="AZ98" s="100">
        <f>'SO 301 - Materiál objedna...'!F33</f>
        <v>0</v>
      </c>
      <c r="BA98" s="100">
        <f>'SO 301 - Materiál objedna...'!F34</f>
        <v>0</v>
      </c>
      <c r="BB98" s="100">
        <f>'SO 301 - Materiál objedna...'!F35</f>
        <v>0</v>
      </c>
      <c r="BC98" s="100">
        <f>'SO 301 - Materiál objedna...'!F36</f>
        <v>0</v>
      </c>
      <c r="BD98" s="102">
        <f>'SO 301 - Materiál objedna...'!F37</f>
        <v>0</v>
      </c>
      <c r="BT98" s="103" t="s">
        <v>81</v>
      </c>
      <c r="BV98" s="103" t="s">
        <v>75</v>
      </c>
      <c r="BW98" s="103" t="s">
        <v>92</v>
      </c>
      <c r="BX98" s="103" t="s">
        <v>5</v>
      </c>
      <c r="CL98" s="103" t="s">
        <v>1</v>
      </c>
      <c r="CM98" s="103" t="s">
        <v>83</v>
      </c>
    </row>
    <row r="99" spans="1:91" s="7" customFormat="1" ht="16.5" customHeight="1">
      <c r="A99" s="93" t="s">
        <v>77</v>
      </c>
      <c r="B99" s="94"/>
      <c r="C99" s="95"/>
      <c r="D99" s="277" t="s">
        <v>93</v>
      </c>
      <c r="E99" s="277"/>
      <c r="F99" s="277"/>
      <c r="G99" s="277"/>
      <c r="H99" s="277"/>
      <c r="I99" s="96"/>
      <c r="J99" s="277" t="s">
        <v>94</v>
      </c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277"/>
      <c r="AD99" s="277"/>
      <c r="AE99" s="277"/>
      <c r="AF99" s="277"/>
      <c r="AG99" s="275">
        <f>'SO 401 - VRN'!J30</f>
        <v>0</v>
      </c>
      <c r="AH99" s="276"/>
      <c r="AI99" s="276"/>
      <c r="AJ99" s="276"/>
      <c r="AK99" s="276"/>
      <c r="AL99" s="276"/>
      <c r="AM99" s="276"/>
      <c r="AN99" s="275">
        <f t="shared" si="0"/>
        <v>0</v>
      </c>
      <c r="AO99" s="276"/>
      <c r="AP99" s="276"/>
      <c r="AQ99" s="97" t="s">
        <v>80</v>
      </c>
      <c r="AR99" s="98"/>
      <c r="AS99" s="104">
        <v>0</v>
      </c>
      <c r="AT99" s="105">
        <f t="shared" si="1"/>
        <v>0</v>
      </c>
      <c r="AU99" s="106">
        <f>'SO 401 - VRN'!P123</f>
        <v>0</v>
      </c>
      <c r="AV99" s="105">
        <f>'SO 401 - VRN'!J33</f>
        <v>0</v>
      </c>
      <c r="AW99" s="105">
        <f>'SO 401 - VRN'!J34</f>
        <v>0</v>
      </c>
      <c r="AX99" s="105">
        <f>'SO 401 - VRN'!J35</f>
        <v>0</v>
      </c>
      <c r="AY99" s="105">
        <f>'SO 401 - VRN'!J36</f>
        <v>0</v>
      </c>
      <c r="AZ99" s="105">
        <f>'SO 401 - VRN'!F33</f>
        <v>0</v>
      </c>
      <c r="BA99" s="105">
        <f>'SO 401 - VRN'!F34</f>
        <v>0</v>
      </c>
      <c r="BB99" s="105">
        <f>'SO 401 - VRN'!F35</f>
        <v>0</v>
      </c>
      <c r="BC99" s="105">
        <f>'SO 401 - VRN'!F36</f>
        <v>0</v>
      </c>
      <c r="BD99" s="107">
        <f>'SO 401 - VRN'!F37</f>
        <v>0</v>
      </c>
      <c r="BT99" s="103" t="s">
        <v>81</v>
      </c>
      <c r="BV99" s="103" t="s">
        <v>75</v>
      </c>
      <c r="BW99" s="103" t="s">
        <v>95</v>
      </c>
      <c r="BX99" s="103" t="s">
        <v>5</v>
      </c>
      <c r="CL99" s="103" t="s">
        <v>1</v>
      </c>
      <c r="CM99" s="103" t="s">
        <v>83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ura2s0Rr6+Sws7COtKLHPBP0fa2YZ9SLTbx+ym2ucQDlPRpMsryF1DhMSdlA16hUCXa6rLrTPvoG1bBXKy2YaA==" saltValue="sJgNX3BL1KNJjOAF9wnC6KBjb5blRTvFjtvS1t5EctnHg0SKmwMleplecncq3zPBfUNBeIghrpWWIxEYYnwoXg==" spinCount="100000" sheet="1" objects="1" scenarios="1" formatColumns="0" formatRows="0"/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101 - Most km 15,423'!C2" display="/"/>
    <hyperlink ref="A96" location="'SO 102 - Most km 15,487'!C2" display="/"/>
    <hyperlink ref="A97" location="'SO 201 - Železniční svršek'!C2" display="/"/>
    <hyperlink ref="A98" location="'SO 301 - Materiál objedna...'!C2" display="/"/>
    <hyperlink ref="A99" location="'SO 401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82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9" t="str">
        <f>'Rekapitulace stavby'!K6</f>
        <v>Oprava mostů v úseku Žichovice - Sušice na trati Horažďovice - Klatovy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98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16. 4. 2021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ROUND(J133,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ROUND((SUM(BE133:BE364)),  2)</f>
        <v>0</v>
      </c>
      <c r="G33" s="34"/>
      <c r="H33" s="34"/>
      <c r="I33" s="124">
        <v>0.21</v>
      </c>
      <c r="J33" s="123">
        <f>ROUND(((SUM(BE133:BE364))*I33),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ROUND((SUM(BF133:BF364)),  2)</f>
        <v>0</v>
      </c>
      <c r="G34" s="34"/>
      <c r="H34" s="34"/>
      <c r="I34" s="124">
        <v>0.15</v>
      </c>
      <c r="J34" s="123">
        <f>ROUND(((SUM(BF133:BF364))*I34),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ROUND((SUM(BG133:BG364)),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ROUND((SUM(BH133:BH364)),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ROUND((SUM(BI133:BI364)),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7" t="str">
        <f>E7</f>
        <v>Oprava mostů v úseku Žichovice - Sušice na trati Horažďovice - Klatovy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SO 101 - Most km 15,423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16. 4. 2021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J133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2:12" s="9" customFormat="1" ht="24.95" customHeight="1">
      <c r="B97" s="147"/>
      <c r="C97" s="148"/>
      <c r="D97" s="149" t="s">
        <v>104</v>
      </c>
      <c r="E97" s="150"/>
      <c r="F97" s="150"/>
      <c r="G97" s="150"/>
      <c r="H97" s="150"/>
      <c r="I97" s="150"/>
      <c r="J97" s="151">
        <f>J134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105</v>
      </c>
      <c r="E98" s="156"/>
      <c r="F98" s="156"/>
      <c r="G98" s="156"/>
      <c r="H98" s="156"/>
      <c r="I98" s="156"/>
      <c r="J98" s="157">
        <f>J135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106</v>
      </c>
      <c r="E99" s="156"/>
      <c r="F99" s="156"/>
      <c r="G99" s="156"/>
      <c r="H99" s="156"/>
      <c r="I99" s="156"/>
      <c r="J99" s="157">
        <f>J153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107</v>
      </c>
      <c r="E100" s="156"/>
      <c r="F100" s="156"/>
      <c r="G100" s="156"/>
      <c r="H100" s="156"/>
      <c r="I100" s="156"/>
      <c r="J100" s="157">
        <f>J161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108</v>
      </c>
      <c r="E101" s="156"/>
      <c r="F101" s="156"/>
      <c r="G101" s="156"/>
      <c r="H101" s="156"/>
      <c r="I101" s="156"/>
      <c r="J101" s="157">
        <f>J181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109</v>
      </c>
      <c r="E102" s="156"/>
      <c r="F102" s="156"/>
      <c r="G102" s="156"/>
      <c r="H102" s="156"/>
      <c r="I102" s="156"/>
      <c r="J102" s="157">
        <f>J237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110</v>
      </c>
      <c r="E103" s="156"/>
      <c r="F103" s="156"/>
      <c r="G103" s="156"/>
      <c r="H103" s="156"/>
      <c r="I103" s="156"/>
      <c r="J103" s="157">
        <f>J240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111</v>
      </c>
      <c r="E104" s="156"/>
      <c r="F104" s="156"/>
      <c r="G104" s="156"/>
      <c r="H104" s="156"/>
      <c r="I104" s="156"/>
      <c r="J104" s="157">
        <f>J254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112</v>
      </c>
      <c r="E105" s="156"/>
      <c r="F105" s="156"/>
      <c r="G105" s="156"/>
      <c r="H105" s="156"/>
      <c r="I105" s="156"/>
      <c r="J105" s="157">
        <f>J293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113</v>
      </c>
      <c r="E106" s="156"/>
      <c r="F106" s="156"/>
      <c r="G106" s="156"/>
      <c r="H106" s="156"/>
      <c r="I106" s="156"/>
      <c r="J106" s="157">
        <f>J308</f>
        <v>0</v>
      </c>
      <c r="K106" s="154"/>
      <c r="L106" s="158"/>
    </row>
    <row r="107" spans="2:12" s="9" customFormat="1" ht="24.95" customHeight="1">
      <c r="B107" s="147"/>
      <c r="C107" s="148"/>
      <c r="D107" s="149" t="s">
        <v>114</v>
      </c>
      <c r="E107" s="150"/>
      <c r="F107" s="150"/>
      <c r="G107" s="150"/>
      <c r="H107" s="150"/>
      <c r="I107" s="150"/>
      <c r="J107" s="151">
        <f>J310</f>
        <v>0</v>
      </c>
      <c r="K107" s="148"/>
      <c r="L107" s="152"/>
    </row>
    <row r="108" spans="2:12" s="10" customFormat="1" ht="19.899999999999999" customHeight="1">
      <c r="B108" s="153"/>
      <c r="C108" s="154"/>
      <c r="D108" s="155" t="s">
        <v>115</v>
      </c>
      <c r="E108" s="156"/>
      <c r="F108" s="156"/>
      <c r="G108" s="156"/>
      <c r="H108" s="156"/>
      <c r="I108" s="156"/>
      <c r="J108" s="157">
        <f>J311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116</v>
      </c>
      <c r="E109" s="156"/>
      <c r="F109" s="156"/>
      <c r="G109" s="156"/>
      <c r="H109" s="156"/>
      <c r="I109" s="156"/>
      <c r="J109" s="157">
        <f>J349</f>
        <v>0</v>
      </c>
      <c r="K109" s="154"/>
      <c r="L109" s="158"/>
    </row>
    <row r="110" spans="2:12" s="9" customFormat="1" ht="24.95" customHeight="1">
      <c r="B110" s="147"/>
      <c r="C110" s="148"/>
      <c r="D110" s="149" t="s">
        <v>117</v>
      </c>
      <c r="E110" s="150"/>
      <c r="F110" s="150"/>
      <c r="G110" s="150"/>
      <c r="H110" s="150"/>
      <c r="I110" s="150"/>
      <c r="J110" s="151">
        <f>J356</f>
        <v>0</v>
      </c>
      <c r="K110" s="148"/>
      <c r="L110" s="152"/>
    </row>
    <row r="111" spans="2:12" s="10" customFormat="1" ht="19.899999999999999" customHeight="1">
      <c r="B111" s="153"/>
      <c r="C111" s="154"/>
      <c r="D111" s="155" t="s">
        <v>118</v>
      </c>
      <c r="E111" s="156"/>
      <c r="F111" s="156"/>
      <c r="G111" s="156"/>
      <c r="H111" s="156"/>
      <c r="I111" s="156"/>
      <c r="J111" s="157">
        <f>J357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119</v>
      </c>
      <c r="E112" s="156"/>
      <c r="F112" s="156"/>
      <c r="G112" s="156"/>
      <c r="H112" s="156"/>
      <c r="I112" s="156"/>
      <c r="J112" s="157">
        <f>J359</f>
        <v>0</v>
      </c>
      <c r="K112" s="154"/>
      <c r="L112" s="158"/>
    </row>
    <row r="113" spans="1:31" s="9" customFormat="1" ht="24.95" customHeight="1">
      <c r="B113" s="147"/>
      <c r="C113" s="148"/>
      <c r="D113" s="149" t="s">
        <v>120</v>
      </c>
      <c r="E113" s="150"/>
      <c r="F113" s="150"/>
      <c r="G113" s="150"/>
      <c r="H113" s="150"/>
      <c r="I113" s="150"/>
      <c r="J113" s="151">
        <f>J361</f>
        <v>0</v>
      </c>
      <c r="K113" s="148"/>
      <c r="L113" s="152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3" t="s">
        <v>121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6.25" customHeight="1">
      <c r="A123" s="34"/>
      <c r="B123" s="35"/>
      <c r="C123" s="36"/>
      <c r="D123" s="36"/>
      <c r="E123" s="297" t="str">
        <f>E7</f>
        <v>Oprava mostů v úseku Žichovice - Sušice na trati Horažďovice - Klatovy</v>
      </c>
      <c r="F123" s="298"/>
      <c r="G123" s="298"/>
      <c r="H123" s="298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97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85" t="str">
        <f>E9</f>
        <v>SO 101 - Most km 15,423</v>
      </c>
      <c r="F125" s="296"/>
      <c r="G125" s="296"/>
      <c r="H125" s="29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F12</f>
        <v xml:space="preserve"> </v>
      </c>
      <c r="G127" s="36"/>
      <c r="H127" s="36"/>
      <c r="I127" s="29" t="s">
        <v>22</v>
      </c>
      <c r="J127" s="66" t="str">
        <f>IF(J12="","",J12)</f>
        <v>16. 4. 2021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E15</f>
        <v xml:space="preserve"> </v>
      </c>
      <c r="G129" s="36"/>
      <c r="H129" s="36"/>
      <c r="I129" s="29" t="s">
        <v>29</v>
      </c>
      <c r="J129" s="32" t="str">
        <f>E21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27</v>
      </c>
      <c r="D130" s="36"/>
      <c r="E130" s="36"/>
      <c r="F130" s="27" t="str">
        <f>IF(E18="","",E18)</f>
        <v>Vyplň údaj</v>
      </c>
      <c r="G130" s="36"/>
      <c r="H130" s="36"/>
      <c r="I130" s="29" t="s">
        <v>31</v>
      </c>
      <c r="J130" s="32" t="str">
        <f>E24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59"/>
      <c r="B132" s="160"/>
      <c r="C132" s="161" t="s">
        <v>122</v>
      </c>
      <c r="D132" s="162" t="s">
        <v>58</v>
      </c>
      <c r="E132" s="162" t="s">
        <v>54</v>
      </c>
      <c r="F132" s="162" t="s">
        <v>55</v>
      </c>
      <c r="G132" s="162" t="s">
        <v>123</v>
      </c>
      <c r="H132" s="162" t="s">
        <v>124</v>
      </c>
      <c r="I132" s="162" t="s">
        <v>125</v>
      </c>
      <c r="J132" s="162" t="s">
        <v>101</v>
      </c>
      <c r="K132" s="163" t="s">
        <v>126</v>
      </c>
      <c r="L132" s="164"/>
      <c r="M132" s="75" t="s">
        <v>1</v>
      </c>
      <c r="N132" s="76" t="s">
        <v>37</v>
      </c>
      <c r="O132" s="76" t="s">
        <v>127</v>
      </c>
      <c r="P132" s="76" t="s">
        <v>128</v>
      </c>
      <c r="Q132" s="76" t="s">
        <v>129</v>
      </c>
      <c r="R132" s="76" t="s">
        <v>130</v>
      </c>
      <c r="S132" s="76" t="s">
        <v>131</v>
      </c>
      <c r="T132" s="77" t="s">
        <v>132</v>
      </c>
      <c r="U132" s="159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/>
    </row>
    <row r="133" spans="1:65" s="2" customFormat="1" ht="22.9" customHeight="1">
      <c r="A133" s="34"/>
      <c r="B133" s="35"/>
      <c r="C133" s="82" t="s">
        <v>133</v>
      </c>
      <c r="D133" s="36"/>
      <c r="E133" s="36"/>
      <c r="F133" s="36"/>
      <c r="G133" s="36"/>
      <c r="H133" s="36"/>
      <c r="I133" s="36"/>
      <c r="J133" s="165">
        <f>BK133</f>
        <v>0</v>
      </c>
      <c r="K133" s="36"/>
      <c r="L133" s="39"/>
      <c r="M133" s="78"/>
      <c r="N133" s="166"/>
      <c r="O133" s="79"/>
      <c r="P133" s="167">
        <f>P134+P310+P356+P361</f>
        <v>0</v>
      </c>
      <c r="Q133" s="79"/>
      <c r="R133" s="167">
        <f>R134+R310+R356+R361</f>
        <v>179.00890179680002</v>
      </c>
      <c r="S133" s="79"/>
      <c r="T133" s="168">
        <f>T134+T310+T356+T361</f>
        <v>90.431119999999993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72</v>
      </c>
      <c r="AU133" s="17" t="s">
        <v>103</v>
      </c>
      <c r="BK133" s="169">
        <f>BK134+BK310+BK356+BK361</f>
        <v>0</v>
      </c>
    </row>
    <row r="134" spans="1:65" s="12" customFormat="1" ht="25.9" customHeight="1">
      <c r="B134" s="170"/>
      <c r="C134" s="171"/>
      <c r="D134" s="172" t="s">
        <v>72</v>
      </c>
      <c r="E134" s="173" t="s">
        <v>134</v>
      </c>
      <c r="F134" s="173" t="s">
        <v>135</v>
      </c>
      <c r="G134" s="171"/>
      <c r="H134" s="171"/>
      <c r="I134" s="174"/>
      <c r="J134" s="175">
        <f>BK134</f>
        <v>0</v>
      </c>
      <c r="K134" s="171"/>
      <c r="L134" s="176"/>
      <c r="M134" s="177"/>
      <c r="N134" s="178"/>
      <c r="O134" s="178"/>
      <c r="P134" s="179">
        <f>P135+P153+P161+P181+P237+P240+P254+P293+P308</f>
        <v>0</v>
      </c>
      <c r="Q134" s="178"/>
      <c r="R134" s="179">
        <f>R135+R153+R161+R181+R237+R240+R254+R293+R308</f>
        <v>178.70035256680001</v>
      </c>
      <c r="S134" s="178"/>
      <c r="T134" s="180">
        <f>T135+T153+T161+T181+T237+T240+T254+T293+T308</f>
        <v>90.431119999999993</v>
      </c>
      <c r="AR134" s="181" t="s">
        <v>81</v>
      </c>
      <c r="AT134" s="182" t="s">
        <v>72</v>
      </c>
      <c r="AU134" s="182" t="s">
        <v>73</v>
      </c>
      <c r="AY134" s="181" t="s">
        <v>136</v>
      </c>
      <c r="BK134" s="183">
        <f>BK135+BK153+BK161+BK181+BK237+BK240+BK254+BK293+BK308</f>
        <v>0</v>
      </c>
    </row>
    <row r="135" spans="1:65" s="12" customFormat="1" ht="22.9" customHeight="1">
      <c r="B135" s="170"/>
      <c r="C135" s="171"/>
      <c r="D135" s="172" t="s">
        <v>72</v>
      </c>
      <c r="E135" s="184" t="s">
        <v>81</v>
      </c>
      <c r="F135" s="184" t="s">
        <v>137</v>
      </c>
      <c r="G135" s="171"/>
      <c r="H135" s="171"/>
      <c r="I135" s="174"/>
      <c r="J135" s="185">
        <f>BK135</f>
        <v>0</v>
      </c>
      <c r="K135" s="171"/>
      <c r="L135" s="176"/>
      <c r="M135" s="177"/>
      <c r="N135" s="178"/>
      <c r="O135" s="178"/>
      <c r="P135" s="179">
        <f>SUM(P136:P152)</f>
        <v>0</v>
      </c>
      <c r="Q135" s="178"/>
      <c r="R135" s="179">
        <f>SUM(R136:R152)</f>
        <v>1.2916505</v>
      </c>
      <c r="S135" s="178"/>
      <c r="T135" s="180">
        <f>SUM(T136:T152)</f>
        <v>0</v>
      </c>
      <c r="AR135" s="181" t="s">
        <v>81</v>
      </c>
      <c r="AT135" s="182" t="s">
        <v>72</v>
      </c>
      <c r="AU135" s="182" t="s">
        <v>81</v>
      </c>
      <c r="AY135" s="181" t="s">
        <v>136</v>
      </c>
      <c r="BK135" s="183">
        <f>SUM(BK136:BK152)</f>
        <v>0</v>
      </c>
    </row>
    <row r="136" spans="1:65" s="2" customFormat="1" ht="24">
      <c r="A136" s="34"/>
      <c r="B136" s="35"/>
      <c r="C136" s="186" t="s">
        <v>81</v>
      </c>
      <c r="D136" s="186" t="s">
        <v>138</v>
      </c>
      <c r="E136" s="187" t="s">
        <v>139</v>
      </c>
      <c r="F136" s="188" t="s">
        <v>140</v>
      </c>
      <c r="G136" s="189" t="s">
        <v>141</v>
      </c>
      <c r="H136" s="190">
        <v>35</v>
      </c>
      <c r="I136" s="191"/>
      <c r="J136" s="192">
        <f>ROUND(I136*H136,2)</f>
        <v>0</v>
      </c>
      <c r="K136" s="188" t="s">
        <v>142</v>
      </c>
      <c r="L136" s="39"/>
      <c r="M136" s="193" t="s">
        <v>1</v>
      </c>
      <c r="N136" s="194" t="s">
        <v>38</v>
      </c>
      <c r="O136" s="71"/>
      <c r="P136" s="195">
        <f>O136*H136</f>
        <v>0</v>
      </c>
      <c r="Q136" s="195">
        <v>3.6904300000000001E-2</v>
      </c>
      <c r="R136" s="195">
        <f>Q136*H136</f>
        <v>1.2916505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143</v>
      </c>
      <c r="AT136" s="197" t="s">
        <v>138</v>
      </c>
      <c r="AU136" s="197" t="s">
        <v>83</v>
      </c>
      <c r="AY136" s="17" t="s">
        <v>136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81</v>
      </c>
      <c r="BK136" s="198">
        <f>ROUND(I136*H136,2)</f>
        <v>0</v>
      </c>
      <c r="BL136" s="17" t="s">
        <v>143</v>
      </c>
      <c r="BM136" s="197" t="s">
        <v>83</v>
      </c>
    </row>
    <row r="137" spans="1:65" s="2" customFormat="1" ht="36">
      <c r="A137" s="34"/>
      <c r="B137" s="35"/>
      <c r="C137" s="186" t="s">
        <v>83</v>
      </c>
      <c r="D137" s="186" t="s">
        <v>138</v>
      </c>
      <c r="E137" s="187" t="s">
        <v>144</v>
      </c>
      <c r="F137" s="188" t="s">
        <v>145</v>
      </c>
      <c r="G137" s="189" t="s">
        <v>146</v>
      </c>
      <c r="H137" s="190">
        <v>94.587999999999994</v>
      </c>
      <c r="I137" s="191"/>
      <c r="J137" s="192">
        <f>ROUND(I137*H137,2)</f>
        <v>0</v>
      </c>
      <c r="K137" s="188" t="s">
        <v>142</v>
      </c>
      <c r="L137" s="39"/>
      <c r="M137" s="193" t="s">
        <v>1</v>
      </c>
      <c r="N137" s="194" t="s">
        <v>38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143</v>
      </c>
      <c r="AT137" s="197" t="s">
        <v>138</v>
      </c>
      <c r="AU137" s="197" t="s">
        <v>83</v>
      </c>
      <c r="AY137" s="17" t="s">
        <v>136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81</v>
      </c>
      <c r="BK137" s="198">
        <f>ROUND(I137*H137,2)</f>
        <v>0</v>
      </c>
      <c r="BL137" s="17" t="s">
        <v>143</v>
      </c>
      <c r="BM137" s="197" t="s">
        <v>143</v>
      </c>
    </row>
    <row r="138" spans="1:65" s="2" customFormat="1" ht="33" customHeight="1">
      <c r="A138" s="34"/>
      <c r="B138" s="35"/>
      <c r="C138" s="186" t="s">
        <v>147</v>
      </c>
      <c r="D138" s="186" t="s">
        <v>138</v>
      </c>
      <c r="E138" s="187" t="s">
        <v>148</v>
      </c>
      <c r="F138" s="188" t="s">
        <v>149</v>
      </c>
      <c r="G138" s="189" t="s">
        <v>146</v>
      </c>
      <c r="H138" s="190">
        <v>2.625</v>
      </c>
      <c r="I138" s="191"/>
      <c r="J138" s="192">
        <f>ROUND(I138*H138,2)</f>
        <v>0</v>
      </c>
      <c r="K138" s="188" t="s">
        <v>142</v>
      </c>
      <c r="L138" s="39"/>
      <c r="M138" s="193" t="s">
        <v>1</v>
      </c>
      <c r="N138" s="194" t="s">
        <v>38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143</v>
      </c>
      <c r="AT138" s="197" t="s">
        <v>138</v>
      </c>
      <c r="AU138" s="197" t="s">
        <v>83</v>
      </c>
      <c r="AY138" s="17" t="s">
        <v>136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81</v>
      </c>
      <c r="BK138" s="198">
        <f>ROUND(I138*H138,2)</f>
        <v>0</v>
      </c>
      <c r="BL138" s="17" t="s">
        <v>143</v>
      </c>
      <c r="BM138" s="197" t="s">
        <v>150</v>
      </c>
    </row>
    <row r="139" spans="1:65" s="13" customFormat="1">
      <c r="B139" s="199"/>
      <c r="C139" s="200"/>
      <c r="D139" s="201" t="s">
        <v>151</v>
      </c>
      <c r="E139" s="202" t="s">
        <v>1</v>
      </c>
      <c r="F139" s="203" t="s">
        <v>152</v>
      </c>
      <c r="G139" s="200"/>
      <c r="H139" s="204">
        <v>2.625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151</v>
      </c>
      <c r="AU139" s="210" t="s">
        <v>83</v>
      </c>
      <c r="AV139" s="13" t="s">
        <v>83</v>
      </c>
      <c r="AW139" s="13" t="s">
        <v>30</v>
      </c>
      <c r="AX139" s="13" t="s">
        <v>73</v>
      </c>
      <c r="AY139" s="210" t="s">
        <v>136</v>
      </c>
    </row>
    <row r="140" spans="1:65" s="14" customFormat="1">
      <c r="B140" s="211"/>
      <c r="C140" s="212"/>
      <c r="D140" s="201" t="s">
        <v>151</v>
      </c>
      <c r="E140" s="213" t="s">
        <v>1</v>
      </c>
      <c r="F140" s="214" t="s">
        <v>153</v>
      </c>
      <c r="G140" s="212"/>
      <c r="H140" s="215">
        <v>2.625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151</v>
      </c>
      <c r="AU140" s="221" t="s">
        <v>83</v>
      </c>
      <c r="AV140" s="14" t="s">
        <v>143</v>
      </c>
      <c r="AW140" s="14" t="s">
        <v>30</v>
      </c>
      <c r="AX140" s="14" t="s">
        <v>81</v>
      </c>
      <c r="AY140" s="221" t="s">
        <v>136</v>
      </c>
    </row>
    <row r="141" spans="1:65" s="2" customFormat="1" ht="33" customHeight="1">
      <c r="A141" s="34"/>
      <c r="B141" s="35"/>
      <c r="C141" s="186" t="s">
        <v>143</v>
      </c>
      <c r="D141" s="186" t="s">
        <v>138</v>
      </c>
      <c r="E141" s="187" t="s">
        <v>154</v>
      </c>
      <c r="F141" s="188" t="s">
        <v>155</v>
      </c>
      <c r="G141" s="189" t="s">
        <v>146</v>
      </c>
      <c r="H141" s="190">
        <v>94.587999999999994</v>
      </c>
      <c r="I141" s="191"/>
      <c r="J141" s="192">
        <f>ROUND(I141*H141,2)</f>
        <v>0</v>
      </c>
      <c r="K141" s="188" t="s">
        <v>142</v>
      </c>
      <c r="L141" s="39"/>
      <c r="M141" s="193" t="s">
        <v>1</v>
      </c>
      <c r="N141" s="194" t="s">
        <v>38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143</v>
      </c>
      <c r="AT141" s="197" t="s">
        <v>138</v>
      </c>
      <c r="AU141" s="197" t="s">
        <v>83</v>
      </c>
      <c r="AY141" s="17" t="s">
        <v>136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81</v>
      </c>
      <c r="BK141" s="198">
        <f>ROUND(I141*H141,2)</f>
        <v>0</v>
      </c>
      <c r="BL141" s="17" t="s">
        <v>143</v>
      </c>
      <c r="BM141" s="197" t="s">
        <v>156</v>
      </c>
    </row>
    <row r="142" spans="1:65" s="13" customFormat="1">
      <c r="B142" s="199"/>
      <c r="C142" s="200"/>
      <c r="D142" s="201" t="s">
        <v>151</v>
      </c>
      <c r="E142" s="202" t="s">
        <v>1</v>
      </c>
      <c r="F142" s="203" t="s">
        <v>157</v>
      </c>
      <c r="G142" s="200"/>
      <c r="H142" s="204">
        <v>94.587999999999994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151</v>
      </c>
      <c r="AU142" s="210" t="s">
        <v>83</v>
      </c>
      <c r="AV142" s="13" t="s">
        <v>83</v>
      </c>
      <c r="AW142" s="13" t="s">
        <v>30</v>
      </c>
      <c r="AX142" s="13" t="s">
        <v>73</v>
      </c>
      <c r="AY142" s="210" t="s">
        <v>136</v>
      </c>
    </row>
    <row r="143" spans="1:65" s="14" customFormat="1">
      <c r="B143" s="211"/>
      <c r="C143" s="212"/>
      <c r="D143" s="201" t="s">
        <v>151</v>
      </c>
      <c r="E143" s="213" t="s">
        <v>1</v>
      </c>
      <c r="F143" s="214" t="s">
        <v>153</v>
      </c>
      <c r="G143" s="212"/>
      <c r="H143" s="215">
        <v>94.587999999999994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151</v>
      </c>
      <c r="AU143" s="221" t="s">
        <v>83</v>
      </c>
      <c r="AV143" s="14" t="s">
        <v>143</v>
      </c>
      <c r="AW143" s="14" t="s">
        <v>30</v>
      </c>
      <c r="AX143" s="14" t="s">
        <v>81</v>
      </c>
      <c r="AY143" s="221" t="s">
        <v>136</v>
      </c>
    </row>
    <row r="144" spans="1:65" s="2" customFormat="1" ht="36">
      <c r="A144" s="34"/>
      <c r="B144" s="35"/>
      <c r="C144" s="186" t="s">
        <v>158</v>
      </c>
      <c r="D144" s="186" t="s">
        <v>138</v>
      </c>
      <c r="E144" s="187" t="s">
        <v>159</v>
      </c>
      <c r="F144" s="188" t="s">
        <v>160</v>
      </c>
      <c r="G144" s="189" t="s">
        <v>146</v>
      </c>
      <c r="H144" s="190">
        <v>945.88</v>
      </c>
      <c r="I144" s="191"/>
      <c r="J144" s="192">
        <f>ROUND(I144*H144,2)</f>
        <v>0</v>
      </c>
      <c r="K144" s="188" t="s">
        <v>142</v>
      </c>
      <c r="L144" s="39"/>
      <c r="M144" s="193" t="s">
        <v>1</v>
      </c>
      <c r="N144" s="194" t="s">
        <v>38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143</v>
      </c>
      <c r="AT144" s="197" t="s">
        <v>138</v>
      </c>
      <c r="AU144" s="197" t="s">
        <v>83</v>
      </c>
      <c r="AY144" s="17" t="s">
        <v>136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81</v>
      </c>
      <c r="BK144" s="198">
        <f>ROUND(I144*H144,2)</f>
        <v>0</v>
      </c>
      <c r="BL144" s="17" t="s">
        <v>143</v>
      </c>
      <c r="BM144" s="197" t="s">
        <v>161</v>
      </c>
    </row>
    <row r="145" spans="1:65" s="13" customFormat="1">
      <c r="B145" s="199"/>
      <c r="C145" s="200"/>
      <c r="D145" s="201" t="s">
        <v>151</v>
      </c>
      <c r="E145" s="202" t="s">
        <v>1</v>
      </c>
      <c r="F145" s="203" t="s">
        <v>162</v>
      </c>
      <c r="G145" s="200"/>
      <c r="H145" s="204">
        <v>945.88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151</v>
      </c>
      <c r="AU145" s="210" t="s">
        <v>83</v>
      </c>
      <c r="AV145" s="13" t="s">
        <v>83</v>
      </c>
      <c r="AW145" s="13" t="s">
        <v>30</v>
      </c>
      <c r="AX145" s="13" t="s">
        <v>73</v>
      </c>
      <c r="AY145" s="210" t="s">
        <v>136</v>
      </c>
    </row>
    <row r="146" spans="1:65" s="14" customFormat="1">
      <c r="B146" s="211"/>
      <c r="C146" s="212"/>
      <c r="D146" s="201" t="s">
        <v>151</v>
      </c>
      <c r="E146" s="213" t="s">
        <v>1</v>
      </c>
      <c r="F146" s="214" t="s">
        <v>153</v>
      </c>
      <c r="G146" s="212"/>
      <c r="H146" s="215">
        <v>945.88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151</v>
      </c>
      <c r="AU146" s="221" t="s">
        <v>83</v>
      </c>
      <c r="AV146" s="14" t="s">
        <v>143</v>
      </c>
      <c r="AW146" s="14" t="s">
        <v>30</v>
      </c>
      <c r="AX146" s="14" t="s">
        <v>81</v>
      </c>
      <c r="AY146" s="221" t="s">
        <v>136</v>
      </c>
    </row>
    <row r="147" spans="1:65" s="2" customFormat="1" ht="24">
      <c r="A147" s="34"/>
      <c r="B147" s="35"/>
      <c r="C147" s="186" t="s">
        <v>150</v>
      </c>
      <c r="D147" s="186" t="s">
        <v>138</v>
      </c>
      <c r="E147" s="187" t="s">
        <v>163</v>
      </c>
      <c r="F147" s="188" t="s">
        <v>164</v>
      </c>
      <c r="G147" s="189" t="s">
        <v>165</v>
      </c>
      <c r="H147" s="190">
        <v>170.25800000000001</v>
      </c>
      <c r="I147" s="191"/>
      <c r="J147" s="192">
        <f>ROUND(I147*H147,2)</f>
        <v>0</v>
      </c>
      <c r="K147" s="188" t="s">
        <v>142</v>
      </c>
      <c r="L147" s="39"/>
      <c r="M147" s="193" t="s">
        <v>1</v>
      </c>
      <c r="N147" s="194" t="s">
        <v>38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143</v>
      </c>
      <c r="AT147" s="197" t="s">
        <v>138</v>
      </c>
      <c r="AU147" s="197" t="s">
        <v>83</v>
      </c>
      <c r="AY147" s="17" t="s">
        <v>136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81</v>
      </c>
      <c r="BK147" s="198">
        <f>ROUND(I147*H147,2)</f>
        <v>0</v>
      </c>
      <c r="BL147" s="17" t="s">
        <v>143</v>
      </c>
      <c r="BM147" s="197" t="s">
        <v>166</v>
      </c>
    </row>
    <row r="148" spans="1:65" s="13" customFormat="1">
      <c r="B148" s="199"/>
      <c r="C148" s="200"/>
      <c r="D148" s="201" t="s">
        <v>151</v>
      </c>
      <c r="E148" s="202" t="s">
        <v>1</v>
      </c>
      <c r="F148" s="203" t="s">
        <v>167</v>
      </c>
      <c r="G148" s="200"/>
      <c r="H148" s="204">
        <v>170.25800000000001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151</v>
      </c>
      <c r="AU148" s="210" t="s">
        <v>83</v>
      </c>
      <c r="AV148" s="13" t="s">
        <v>83</v>
      </c>
      <c r="AW148" s="13" t="s">
        <v>30</v>
      </c>
      <c r="AX148" s="13" t="s">
        <v>73</v>
      </c>
      <c r="AY148" s="210" t="s">
        <v>136</v>
      </c>
    </row>
    <row r="149" spans="1:65" s="14" customFormat="1">
      <c r="B149" s="211"/>
      <c r="C149" s="212"/>
      <c r="D149" s="201" t="s">
        <v>151</v>
      </c>
      <c r="E149" s="213" t="s">
        <v>1</v>
      </c>
      <c r="F149" s="214" t="s">
        <v>153</v>
      </c>
      <c r="G149" s="212"/>
      <c r="H149" s="215">
        <v>170.25800000000001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151</v>
      </c>
      <c r="AU149" s="221" t="s">
        <v>83</v>
      </c>
      <c r="AV149" s="14" t="s">
        <v>143</v>
      </c>
      <c r="AW149" s="14" t="s">
        <v>30</v>
      </c>
      <c r="AX149" s="14" t="s">
        <v>81</v>
      </c>
      <c r="AY149" s="221" t="s">
        <v>136</v>
      </c>
    </row>
    <row r="150" spans="1:65" s="2" customFormat="1" ht="36">
      <c r="A150" s="34"/>
      <c r="B150" s="35"/>
      <c r="C150" s="186" t="s">
        <v>168</v>
      </c>
      <c r="D150" s="186" t="s">
        <v>138</v>
      </c>
      <c r="E150" s="187" t="s">
        <v>169</v>
      </c>
      <c r="F150" s="188" t="s">
        <v>170</v>
      </c>
      <c r="G150" s="189" t="s">
        <v>146</v>
      </c>
      <c r="H150" s="190">
        <v>3</v>
      </c>
      <c r="I150" s="191"/>
      <c r="J150" s="192">
        <f>ROUND(I150*H150,2)</f>
        <v>0</v>
      </c>
      <c r="K150" s="188" t="s">
        <v>142</v>
      </c>
      <c r="L150" s="39"/>
      <c r="M150" s="193" t="s">
        <v>1</v>
      </c>
      <c r="N150" s="194" t="s">
        <v>38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143</v>
      </c>
      <c r="AT150" s="197" t="s">
        <v>138</v>
      </c>
      <c r="AU150" s="197" t="s">
        <v>83</v>
      </c>
      <c r="AY150" s="17" t="s">
        <v>136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81</v>
      </c>
      <c r="BK150" s="198">
        <f>ROUND(I150*H150,2)</f>
        <v>0</v>
      </c>
      <c r="BL150" s="17" t="s">
        <v>143</v>
      </c>
      <c r="BM150" s="197" t="s">
        <v>171</v>
      </c>
    </row>
    <row r="151" spans="1:65" s="13" customFormat="1">
      <c r="B151" s="199"/>
      <c r="C151" s="200"/>
      <c r="D151" s="201" t="s">
        <v>151</v>
      </c>
      <c r="E151" s="202" t="s">
        <v>1</v>
      </c>
      <c r="F151" s="203" t="s">
        <v>172</v>
      </c>
      <c r="G151" s="200"/>
      <c r="H151" s="204">
        <v>3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151</v>
      </c>
      <c r="AU151" s="210" t="s">
        <v>83</v>
      </c>
      <c r="AV151" s="13" t="s">
        <v>83</v>
      </c>
      <c r="AW151" s="13" t="s">
        <v>30</v>
      </c>
      <c r="AX151" s="13" t="s">
        <v>73</v>
      </c>
      <c r="AY151" s="210" t="s">
        <v>136</v>
      </c>
    </row>
    <row r="152" spans="1:65" s="14" customFormat="1">
      <c r="B152" s="211"/>
      <c r="C152" s="212"/>
      <c r="D152" s="201" t="s">
        <v>151</v>
      </c>
      <c r="E152" s="213" t="s">
        <v>1</v>
      </c>
      <c r="F152" s="214" t="s">
        <v>153</v>
      </c>
      <c r="G152" s="212"/>
      <c r="H152" s="215">
        <v>3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151</v>
      </c>
      <c r="AU152" s="221" t="s">
        <v>83</v>
      </c>
      <c r="AV152" s="14" t="s">
        <v>143</v>
      </c>
      <c r="AW152" s="14" t="s">
        <v>30</v>
      </c>
      <c r="AX152" s="14" t="s">
        <v>81</v>
      </c>
      <c r="AY152" s="221" t="s">
        <v>136</v>
      </c>
    </row>
    <row r="153" spans="1:65" s="12" customFormat="1" ht="22.9" customHeight="1">
      <c r="B153" s="170"/>
      <c r="C153" s="171"/>
      <c r="D153" s="172" t="s">
        <v>72</v>
      </c>
      <c r="E153" s="184" t="s">
        <v>83</v>
      </c>
      <c r="F153" s="184" t="s">
        <v>173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SUM(P154:P160)</f>
        <v>0</v>
      </c>
      <c r="Q153" s="178"/>
      <c r="R153" s="179">
        <f>SUM(R154:R160)</f>
        <v>30.301627573600005</v>
      </c>
      <c r="S153" s="178"/>
      <c r="T153" s="180">
        <f>SUM(T154:T160)</f>
        <v>0</v>
      </c>
      <c r="AR153" s="181" t="s">
        <v>81</v>
      </c>
      <c r="AT153" s="182" t="s">
        <v>72</v>
      </c>
      <c r="AU153" s="182" t="s">
        <v>81</v>
      </c>
      <c r="AY153" s="181" t="s">
        <v>136</v>
      </c>
      <c r="BK153" s="183">
        <f>SUM(BK154:BK160)</f>
        <v>0</v>
      </c>
    </row>
    <row r="154" spans="1:65" s="2" customFormat="1" ht="33" customHeight="1">
      <c r="A154" s="34"/>
      <c r="B154" s="35"/>
      <c r="C154" s="186" t="s">
        <v>156</v>
      </c>
      <c r="D154" s="186" t="s">
        <v>138</v>
      </c>
      <c r="E154" s="187" t="s">
        <v>174</v>
      </c>
      <c r="F154" s="188" t="s">
        <v>175</v>
      </c>
      <c r="G154" s="189" t="s">
        <v>141</v>
      </c>
      <c r="H154" s="190">
        <v>19.3</v>
      </c>
      <c r="I154" s="191"/>
      <c r="J154" s="192">
        <f>ROUND(I154*H154,2)</f>
        <v>0</v>
      </c>
      <c r="K154" s="188" t="s">
        <v>142</v>
      </c>
      <c r="L154" s="39"/>
      <c r="M154" s="193" t="s">
        <v>1</v>
      </c>
      <c r="N154" s="194" t="s">
        <v>38</v>
      </c>
      <c r="O154" s="71"/>
      <c r="P154" s="195">
        <f>O154*H154</f>
        <v>0</v>
      </c>
      <c r="Q154" s="195">
        <v>1.5247660000000001</v>
      </c>
      <c r="R154" s="195">
        <f>Q154*H154</f>
        <v>29.427983800000003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143</v>
      </c>
      <c r="AT154" s="197" t="s">
        <v>138</v>
      </c>
      <c r="AU154" s="197" t="s">
        <v>83</v>
      </c>
      <c r="AY154" s="17" t="s">
        <v>136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81</v>
      </c>
      <c r="BK154" s="198">
        <f>ROUND(I154*H154,2)</f>
        <v>0</v>
      </c>
      <c r="BL154" s="17" t="s">
        <v>143</v>
      </c>
      <c r="BM154" s="197" t="s">
        <v>176</v>
      </c>
    </row>
    <row r="155" spans="1:65" s="13" customFormat="1">
      <c r="B155" s="199"/>
      <c r="C155" s="200"/>
      <c r="D155" s="201" t="s">
        <v>151</v>
      </c>
      <c r="E155" s="202" t="s">
        <v>1</v>
      </c>
      <c r="F155" s="203" t="s">
        <v>177</v>
      </c>
      <c r="G155" s="200"/>
      <c r="H155" s="204">
        <v>19.3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151</v>
      </c>
      <c r="AU155" s="210" t="s">
        <v>83</v>
      </c>
      <c r="AV155" s="13" t="s">
        <v>83</v>
      </c>
      <c r="AW155" s="13" t="s">
        <v>30</v>
      </c>
      <c r="AX155" s="13" t="s">
        <v>73</v>
      </c>
      <c r="AY155" s="210" t="s">
        <v>136</v>
      </c>
    </row>
    <row r="156" spans="1:65" s="14" customFormat="1">
      <c r="B156" s="211"/>
      <c r="C156" s="212"/>
      <c r="D156" s="201" t="s">
        <v>151</v>
      </c>
      <c r="E156" s="213" t="s">
        <v>1</v>
      </c>
      <c r="F156" s="214" t="s">
        <v>153</v>
      </c>
      <c r="G156" s="212"/>
      <c r="H156" s="215">
        <v>19.3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151</v>
      </c>
      <c r="AU156" s="221" t="s">
        <v>83</v>
      </c>
      <c r="AV156" s="14" t="s">
        <v>143</v>
      </c>
      <c r="AW156" s="14" t="s">
        <v>30</v>
      </c>
      <c r="AX156" s="14" t="s">
        <v>81</v>
      </c>
      <c r="AY156" s="221" t="s">
        <v>136</v>
      </c>
    </row>
    <row r="157" spans="1:65" s="2" customFormat="1" ht="24">
      <c r="A157" s="34"/>
      <c r="B157" s="35"/>
      <c r="C157" s="186" t="s">
        <v>178</v>
      </c>
      <c r="D157" s="186" t="s">
        <v>138</v>
      </c>
      <c r="E157" s="187" t="s">
        <v>179</v>
      </c>
      <c r="F157" s="188" t="s">
        <v>180</v>
      </c>
      <c r="G157" s="189" t="s">
        <v>181</v>
      </c>
      <c r="H157" s="190">
        <v>18</v>
      </c>
      <c r="I157" s="191"/>
      <c r="J157" s="192">
        <f>ROUND(I157*H157,2)</f>
        <v>0</v>
      </c>
      <c r="K157" s="188" t="s">
        <v>142</v>
      </c>
      <c r="L157" s="39"/>
      <c r="M157" s="193" t="s">
        <v>1</v>
      </c>
      <c r="N157" s="194" t="s">
        <v>38</v>
      </c>
      <c r="O157" s="71"/>
      <c r="P157" s="195">
        <f>O157*H157</f>
        <v>0</v>
      </c>
      <c r="Q157" s="195">
        <v>3.5765200000000001E-5</v>
      </c>
      <c r="R157" s="195">
        <f>Q157*H157</f>
        <v>6.4377360000000003E-4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143</v>
      </c>
      <c r="AT157" s="197" t="s">
        <v>138</v>
      </c>
      <c r="AU157" s="197" t="s">
        <v>83</v>
      </c>
      <c r="AY157" s="17" t="s">
        <v>136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81</v>
      </c>
      <c r="BK157" s="198">
        <f>ROUND(I157*H157,2)</f>
        <v>0</v>
      </c>
      <c r="BL157" s="17" t="s">
        <v>143</v>
      </c>
      <c r="BM157" s="197" t="s">
        <v>182</v>
      </c>
    </row>
    <row r="158" spans="1:65" s="2" customFormat="1" ht="16.5" customHeight="1">
      <c r="A158" s="34"/>
      <c r="B158" s="35"/>
      <c r="C158" s="222" t="s">
        <v>161</v>
      </c>
      <c r="D158" s="222" t="s">
        <v>183</v>
      </c>
      <c r="E158" s="223" t="s">
        <v>184</v>
      </c>
      <c r="F158" s="224" t="s">
        <v>185</v>
      </c>
      <c r="G158" s="225" t="s">
        <v>165</v>
      </c>
      <c r="H158" s="226">
        <v>0.873</v>
      </c>
      <c r="I158" s="227"/>
      <c r="J158" s="228">
        <f>ROUND(I158*H158,2)</f>
        <v>0</v>
      </c>
      <c r="K158" s="224" t="s">
        <v>142</v>
      </c>
      <c r="L158" s="229"/>
      <c r="M158" s="230" t="s">
        <v>1</v>
      </c>
      <c r="N158" s="231" t="s">
        <v>38</v>
      </c>
      <c r="O158" s="71"/>
      <c r="P158" s="195">
        <f>O158*H158</f>
        <v>0</v>
      </c>
      <c r="Q158" s="195">
        <v>1</v>
      </c>
      <c r="R158" s="195">
        <f>Q158*H158</f>
        <v>0.873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156</v>
      </c>
      <c r="AT158" s="197" t="s">
        <v>183</v>
      </c>
      <c r="AU158" s="197" t="s">
        <v>83</v>
      </c>
      <c r="AY158" s="17" t="s">
        <v>136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81</v>
      </c>
      <c r="BK158" s="198">
        <f>ROUND(I158*H158,2)</f>
        <v>0</v>
      </c>
      <c r="BL158" s="17" t="s">
        <v>143</v>
      </c>
      <c r="BM158" s="197" t="s">
        <v>186</v>
      </c>
    </row>
    <row r="159" spans="1:65" s="13" customFormat="1">
      <c r="B159" s="199"/>
      <c r="C159" s="200"/>
      <c r="D159" s="201" t="s">
        <v>151</v>
      </c>
      <c r="E159" s="202" t="s">
        <v>1</v>
      </c>
      <c r="F159" s="203" t="s">
        <v>187</v>
      </c>
      <c r="G159" s="200"/>
      <c r="H159" s="204">
        <v>0.873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151</v>
      </c>
      <c r="AU159" s="210" t="s">
        <v>83</v>
      </c>
      <c r="AV159" s="13" t="s">
        <v>83</v>
      </c>
      <c r="AW159" s="13" t="s">
        <v>30</v>
      </c>
      <c r="AX159" s="13" t="s">
        <v>73</v>
      </c>
      <c r="AY159" s="210" t="s">
        <v>136</v>
      </c>
    </row>
    <row r="160" spans="1:65" s="14" customFormat="1">
      <c r="B160" s="211"/>
      <c r="C160" s="212"/>
      <c r="D160" s="201" t="s">
        <v>151</v>
      </c>
      <c r="E160" s="213" t="s">
        <v>1</v>
      </c>
      <c r="F160" s="214" t="s">
        <v>153</v>
      </c>
      <c r="G160" s="212"/>
      <c r="H160" s="215">
        <v>0.873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151</v>
      </c>
      <c r="AU160" s="221" t="s">
        <v>83</v>
      </c>
      <c r="AV160" s="14" t="s">
        <v>143</v>
      </c>
      <c r="AW160" s="14" t="s">
        <v>30</v>
      </c>
      <c r="AX160" s="14" t="s">
        <v>81</v>
      </c>
      <c r="AY160" s="221" t="s">
        <v>136</v>
      </c>
    </row>
    <row r="161" spans="1:65" s="12" customFormat="1" ht="22.9" customHeight="1">
      <c r="B161" s="170"/>
      <c r="C161" s="171"/>
      <c r="D161" s="172" t="s">
        <v>72</v>
      </c>
      <c r="E161" s="184" t="s">
        <v>147</v>
      </c>
      <c r="F161" s="184" t="s">
        <v>188</v>
      </c>
      <c r="G161" s="171"/>
      <c r="H161" s="171"/>
      <c r="I161" s="174"/>
      <c r="J161" s="185">
        <f>BK161</f>
        <v>0</v>
      </c>
      <c r="K161" s="171"/>
      <c r="L161" s="176"/>
      <c r="M161" s="177"/>
      <c r="N161" s="178"/>
      <c r="O161" s="178"/>
      <c r="P161" s="179">
        <f>SUM(P162:P180)</f>
        <v>0</v>
      </c>
      <c r="Q161" s="178"/>
      <c r="R161" s="179">
        <f>SUM(R162:R180)</f>
        <v>1.2780268943999999</v>
      </c>
      <c r="S161" s="178"/>
      <c r="T161" s="180">
        <f>SUM(T162:T180)</f>
        <v>0</v>
      </c>
      <c r="AR161" s="181" t="s">
        <v>81</v>
      </c>
      <c r="AT161" s="182" t="s">
        <v>72</v>
      </c>
      <c r="AU161" s="182" t="s">
        <v>81</v>
      </c>
      <c r="AY161" s="181" t="s">
        <v>136</v>
      </c>
      <c r="BK161" s="183">
        <f>SUM(BK162:BK180)</f>
        <v>0</v>
      </c>
    </row>
    <row r="162" spans="1:65" s="2" customFormat="1" ht="24">
      <c r="A162" s="34"/>
      <c r="B162" s="35"/>
      <c r="C162" s="186" t="s">
        <v>189</v>
      </c>
      <c r="D162" s="186" t="s">
        <v>138</v>
      </c>
      <c r="E162" s="187" t="s">
        <v>190</v>
      </c>
      <c r="F162" s="188" t="s">
        <v>191</v>
      </c>
      <c r="G162" s="189" t="s">
        <v>192</v>
      </c>
      <c r="H162" s="190">
        <v>2</v>
      </c>
      <c r="I162" s="191"/>
      <c r="J162" s="192">
        <f>ROUND(I162*H162,2)</f>
        <v>0</v>
      </c>
      <c r="K162" s="188" t="s">
        <v>142</v>
      </c>
      <c r="L162" s="39"/>
      <c r="M162" s="193" t="s">
        <v>1</v>
      </c>
      <c r="N162" s="194" t="s">
        <v>38</v>
      </c>
      <c r="O162" s="71"/>
      <c r="P162" s="195">
        <f>O162*H162</f>
        <v>0</v>
      </c>
      <c r="Q162" s="195">
        <v>0.62275000000000003</v>
      </c>
      <c r="R162" s="195">
        <f>Q162*H162</f>
        <v>1.2455000000000001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143</v>
      </c>
      <c r="AT162" s="197" t="s">
        <v>138</v>
      </c>
      <c r="AU162" s="197" t="s">
        <v>83</v>
      </c>
      <c r="AY162" s="17" t="s">
        <v>136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81</v>
      </c>
      <c r="BK162" s="198">
        <f>ROUND(I162*H162,2)</f>
        <v>0</v>
      </c>
      <c r="BL162" s="17" t="s">
        <v>143</v>
      </c>
      <c r="BM162" s="197" t="s">
        <v>193</v>
      </c>
    </row>
    <row r="163" spans="1:65" s="13" customFormat="1">
      <c r="B163" s="199"/>
      <c r="C163" s="200"/>
      <c r="D163" s="201" t="s">
        <v>151</v>
      </c>
      <c r="E163" s="202" t="s">
        <v>1</v>
      </c>
      <c r="F163" s="203" t="s">
        <v>194</v>
      </c>
      <c r="G163" s="200"/>
      <c r="H163" s="204">
        <v>2</v>
      </c>
      <c r="I163" s="205"/>
      <c r="J163" s="200"/>
      <c r="K163" s="200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151</v>
      </c>
      <c r="AU163" s="210" t="s">
        <v>83</v>
      </c>
      <c r="AV163" s="13" t="s">
        <v>83</v>
      </c>
      <c r="AW163" s="13" t="s">
        <v>30</v>
      </c>
      <c r="AX163" s="13" t="s">
        <v>73</v>
      </c>
      <c r="AY163" s="210" t="s">
        <v>136</v>
      </c>
    </row>
    <row r="164" spans="1:65" s="14" customFormat="1">
      <c r="B164" s="211"/>
      <c r="C164" s="212"/>
      <c r="D164" s="201" t="s">
        <v>151</v>
      </c>
      <c r="E164" s="213" t="s">
        <v>1</v>
      </c>
      <c r="F164" s="214" t="s">
        <v>153</v>
      </c>
      <c r="G164" s="212"/>
      <c r="H164" s="215">
        <v>2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151</v>
      </c>
      <c r="AU164" s="221" t="s">
        <v>83</v>
      </c>
      <c r="AV164" s="14" t="s">
        <v>143</v>
      </c>
      <c r="AW164" s="14" t="s">
        <v>30</v>
      </c>
      <c r="AX164" s="14" t="s">
        <v>81</v>
      </c>
      <c r="AY164" s="221" t="s">
        <v>136</v>
      </c>
    </row>
    <row r="165" spans="1:65" s="2" customFormat="1" ht="16.5" customHeight="1">
      <c r="A165" s="34"/>
      <c r="B165" s="35"/>
      <c r="C165" s="222" t="s">
        <v>166</v>
      </c>
      <c r="D165" s="222" t="s">
        <v>183</v>
      </c>
      <c r="E165" s="223" t="s">
        <v>195</v>
      </c>
      <c r="F165" s="224" t="s">
        <v>196</v>
      </c>
      <c r="G165" s="225" t="s">
        <v>146</v>
      </c>
      <c r="H165" s="226">
        <v>4.4000000000000004</v>
      </c>
      <c r="I165" s="227"/>
      <c r="J165" s="228">
        <f>ROUND(I165*H165,2)</f>
        <v>0</v>
      </c>
      <c r="K165" s="224" t="s">
        <v>1</v>
      </c>
      <c r="L165" s="229"/>
      <c r="M165" s="230" t="s">
        <v>1</v>
      </c>
      <c r="N165" s="231" t="s">
        <v>38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156</v>
      </c>
      <c r="AT165" s="197" t="s">
        <v>183</v>
      </c>
      <c r="AU165" s="197" t="s">
        <v>83</v>
      </c>
      <c r="AY165" s="17" t="s">
        <v>136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81</v>
      </c>
      <c r="BK165" s="198">
        <f>ROUND(I165*H165,2)</f>
        <v>0</v>
      </c>
      <c r="BL165" s="17" t="s">
        <v>143</v>
      </c>
      <c r="BM165" s="197" t="s">
        <v>197</v>
      </c>
    </row>
    <row r="166" spans="1:65" s="2" customFormat="1" ht="29.25">
      <c r="A166" s="34"/>
      <c r="B166" s="35"/>
      <c r="C166" s="36"/>
      <c r="D166" s="201" t="s">
        <v>198</v>
      </c>
      <c r="E166" s="36"/>
      <c r="F166" s="232" t="s">
        <v>199</v>
      </c>
      <c r="G166" s="36"/>
      <c r="H166" s="36"/>
      <c r="I166" s="233"/>
      <c r="J166" s="36"/>
      <c r="K166" s="36"/>
      <c r="L166" s="39"/>
      <c r="M166" s="234"/>
      <c r="N166" s="235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198</v>
      </c>
      <c r="AU166" s="17" t="s">
        <v>83</v>
      </c>
    </row>
    <row r="167" spans="1:65" s="13" customFormat="1">
      <c r="B167" s="199"/>
      <c r="C167" s="200"/>
      <c r="D167" s="201" t="s">
        <v>151</v>
      </c>
      <c r="E167" s="202" t="s">
        <v>1</v>
      </c>
      <c r="F167" s="203" t="s">
        <v>200</v>
      </c>
      <c r="G167" s="200"/>
      <c r="H167" s="204">
        <v>4.4000000000000004</v>
      </c>
      <c r="I167" s="205"/>
      <c r="J167" s="200"/>
      <c r="K167" s="200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151</v>
      </c>
      <c r="AU167" s="210" t="s">
        <v>83</v>
      </c>
      <c r="AV167" s="13" t="s">
        <v>83</v>
      </c>
      <c r="AW167" s="13" t="s">
        <v>30</v>
      </c>
      <c r="AX167" s="13" t="s">
        <v>73</v>
      </c>
      <c r="AY167" s="210" t="s">
        <v>136</v>
      </c>
    </row>
    <row r="168" spans="1:65" s="14" customFormat="1">
      <c r="B168" s="211"/>
      <c r="C168" s="212"/>
      <c r="D168" s="201" t="s">
        <v>151</v>
      </c>
      <c r="E168" s="213" t="s">
        <v>1</v>
      </c>
      <c r="F168" s="214" t="s">
        <v>153</v>
      </c>
      <c r="G168" s="212"/>
      <c r="H168" s="215">
        <v>4.4000000000000004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151</v>
      </c>
      <c r="AU168" s="221" t="s">
        <v>83</v>
      </c>
      <c r="AV168" s="14" t="s">
        <v>143</v>
      </c>
      <c r="AW168" s="14" t="s">
        <v>30</v>
      </c>
      <c r="AX168" s="14" t="s">
        <v>81</v>
      </c>
      <c r="AY168" s="221" t="s">
        <v>136</v>
      </c>
    </row>
    <row r="169" spans="1:65" s="2" customFormat="1" ht="21.75" customHeight="1">
      <c r="A169" s="34"/>
      <c r="B169" s="35"/>
      <c r="C169" s="186" t="s">
        <v>201</v>
      </c>
      <c r="D169" s="186" t="s">
        <v>138</v>
      </c>
      <c r="E169" s="187" t="s">
        <v>202</v>
      </c>
      <c r="F169" s="188" t="s">
        <v>203</v>
      </c>
      <c r="G169" s="189" t="s">
        <v>192</v>
      </c>
      <c r="H169" s="190">
        <v>2</v>
      </c>
      <c r="I169" s="191"/>
      <c r="J169" s="192">
        <f>ROUND(I169*H169,2)</f>
        <v>0</v>
      </c>
      <c r="K169" s="188" t="s">
        <v>1</v>
      </c>
      <c r="L169" s="39"/>
      <c r="M169" s="193" t="s">
        <v>1</v>
      </c>
      <c r="N169" s="194" t="s">
        <v>38</v>
      </c>
      <c r="O169" s="71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143</v>
      </c>
      <c r="AT169" s="197" t="s">
        <v>138</v>
      </c>
      <c r="AU169" s="197" t="s">
        <v>83</v>
      </c>
      <c r="AY169" s="17" t="s">
        <v>136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81</v>
      </c>
      <c r="BK169" s="198">
        <f>ROUND(I169*H169,2)</f>
        <v>0</v>
      </c>
      <c r="BL169" s="17" t="s">
        <v>143</v>
      </c>
      <c r="BM169" s="197" t="s">
        <v>204</v>
      </c>
    </row>
    <row r="170" spans="1:65" s="13" customFormat="1">
      <c r="B170" s="199"/>
      <c r="C170" s="200"/>
      <c r="D170" s="201" t="s">
        <v>151</v>
      </c>
      <c r="E170" s="202" t="s">
        <v>1</v>
      </c>
      <c r="F170" s="203" t="s">
        <v>205</v>
      </c>
      <c r="G170" s="200"/>
      <c r="H170" s="204">
        <v>2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151</v>
      </c>
      <c r="AU170" s="210" t="s">
        <v>83</v>
      </c>
      <c r="AV170" s="13" t="s">
        <v>83</v>
      </c>
      <c r="AW170" s="13" t="s">
        <v>30</v>
      </c>
      <c r="AX170" s="13" t="s">
        <v>73</v>
      </c>
      <c r="AY170" s="210" t="s">
        <v>136</v>
      </c>
    </row>
    <row r="171" spans="1:65" s="14" customFormat="1">
      <c r="B171" s="211"/>
      <c r="C171" s="212"/>
      <c r="D171" s="201" t="s">
        <v>151</v>
      </c>
      <c r="E171" s="213" t="s">
        <v>1</v>
      </c>
      <c r="F171" s="214" t="s">
        <v>153</v>
      </c>
      <c r="G171" s="212"/>
      <c r="H171" s="215">
        <v>2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151</v>
      </c>
      <c r="AU171" s="221" t="s">
        <v>83</v>
      </c>
      <c r="AV171" s="14" t="s">
        <v>143</v>
      </c>
      <c r="AW171" s="14" t="s">
        <v>30</v>
      </c>
      <c r="AX171" s="14" t="s">
        <v>81</v>
      </c>
      <c r="AY171" s="221" t="s">
        <v>136</v>
      </c>
    </row>
    <row r="172" spans="1:65" s="2" customFormat="1" ht="16.5" customHeight="1">
      <c r="A172" s="34"/>
      <c r="B172" s="35"/>
      <c r="C172" s="222" t="s">
        <v>171</v>
      </c>
      <c r="D172" s="222" t="s">
        <v>183</v>
      </c>
      <c r="E172" s="223" t="s">
        <v>206</v>
      </c>
      <c r="F172" s="224" t="s">
        <v>207</v>
      </c>
      <c r="G172" s="225" t="s">
        <v>146</v>
      </c>
      <c r="H172" s="226">
        <v>18.7</v>
      </c>
      <c r="I172" s="227"/>
      <c r="J172" s="228">
        <f>ROUND(I172*H172,2)</f>
        <v>0</v>
      </c>
      <c r="K172" s="224" t="s">
        <v>1</v>
      </c>
      <c r="L172" s="229"/>
      <c r="M172" s="230" t="s">
        <v>1</v>
      </c>
      <c r="N172" s="231" t="s">
        <v>38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156</v>
      </c>
      <c r="AT172" s="197" t="s">
        <v>183</v>
      </c>
      <c r="AU172" s="197" t="s">
        <v>83</v>
      </c>
      <c r="AY172" s="17" t="s">
        <v>136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81</v>
      </c>
      <c r="BK172" s="198">
        <f>ROUND(I172*H172,2)</f>
        <v>0</v>
      </c>
      <c r="BL172" s="17" t="s">
        <v>143</v>
      </c>
      <c r="BM172" s="197" t="s">
        <v>208</v>
      </c>
    </row>
    <row r="173" spans="1:65" s="13" customFormat="1">
      <c r="B173" s="199"/>
      <c r="C173" s="200"/>
      <c r="D173" s="201" t="s">
        <v>151</v>
      </c>
      <c r="E173" s="202" t="s">
        <v>1</v>
      </c>
      <c r="F173" s="203" t="s">
        <v>209</v>
      </c>
      <c r="G173" s="200"/>
      <c r="H173" s="204">
        <v>18.7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151</v>
      </c>
      <c r="AU173" s="210" t="s">
        <v>83</v>
      </c>
      <c r="AV173" s="13" t="s">
        <v>83</v>
      </c>
      <c r="AW173" s="13" t="s">
        <v>30</v>
      </c>
      <c r="AX173" s="13" t="s">
        <v>73</v>
      </c>
      <c r="AY173" s="210" t="s">
        <v>136</v>
      </c>
    </row>
    <row r="174" spans="1:65" s="14" customFormat="1">
      <c r="B174" s="211"/>
      <c r="C174" s="212"/>
      <c r="D174" s="201" t="s">
        <v>151</v>
      </c>
      <c r="E174" s="213" t="s">
        <v>1</v>
      </c>
      <c r="F174" s="214" t="s">
        <v>153</v>
      </c>
      <c r="G174" s="212"/>
      <c r="H174" s="215">
        <v>18.7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151</v>
      </c>
      <c r="AU174" s="221" t="s">
        <v>83</v>
      </c>
      <c r="AV174" s="14" t="s">
        <v>143</v>
      </c>
      <c r="AW174" s="14" t="s">
        <v>30</v>
      </c>
      <c r="AX174" s="14" t="s">
        <v>81</v>
      </c>
      <c r="AY174" s="221" t="s">
        <v>136</v>
      </c>
    </row>
    <row r="175" spans="1:65" s="2" customFormat="1" ht="16.5" customHeight="1">
      <c r="A175" s="34"/>
      <c r="B175" s="35"/>
      <c r="C175" s="186" t="s">
        <v>8</v>
      </c>
      <c r="D175" s="186" t="s">
        <v>138</v>
      </c>
      <c r="E175" s="187" t="s">
        <v>210</v>
      </c>
      <c r="F175" s="188" t="s">
        <v>211</v>
      </c>
      <c r="G175" s="189" t="s">
        <v>212</v>
      </c>
      <c r="H175" s="190">
        <v>6</v>
      </c>
      <c r="I175" s="191"/>
      <c r="J175" s="192">
        <f>ROUND(I175*H175,2)</f>
        <v>0</v>
      </c>
      <c r="K175" s="188" t="s">
        <v>1</v>
      </c>
      <c r="L175" s="39"/>
      <c r="M175" s="193" t="s">
        <v>1</v>
      </c>
      <c r="N175" s="194" t="s">
        <v>38</v>
      </c>
      <c r="O175" s="71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143</v>
      </c>
      <c r="AT175" s="197" t="s">
        <v>138</v>
      </c>
      <c r="AU175" s="197" t="s">
        <v>83</v>
      </c>
      <c r="AY175" s="17" t="s">
        <v>136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81</v>
      </c>
      <c r="BK175" s="198">
        <f>ROUND(I175*H175,2)</f>
        <v>0</v>
      </c>
      <c r="BL175" s="17" t="s">
        <v>143</v>
      </c>
      <c r="BM175" s="197" t="s">
        <v>213</v>
      </c>
    </row>
    <row r="176" spans="1:65" s="2" customFormat="1" ht="19.5">
      <c r="A176" s="34"/>
      <c r="B176" s="35"/>
      <c r="C176" s="36"/>
      <c r="D176" s="201" t="s">
        <v>198</v>
      </c>
      <c r="E176" s="36"/>
      <c r="F176" s="232" t="s">
        <v>214</v>
      </c>
      <c r="G176" s="36"/>
      <c r="H176" s="36"/>
      <c r="I176" s="233"/>
      <c r="J176" s="36"/>
      <c r="K176" s="36"/>
      <c r="L176" s="39"/>
      <c r="M176" s="234"/>
      <c r="N176" s="235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198</v>
      </c>
      <c r="AU176" s="17" t="s">
        <v>83</v>
      </c>
    </row>
    <row r="177" spans="1:65" s="2" customFormat="1" ht="16.5" customHeight="1">
      <c r="A177" s="34"/>
      <c r="B177" s="35"/>
      <c r="C177" s="186" t="s">
        <v>176</v>
      </c>
      <c r="D177" s="186" t="s">
        <v>138</v>
      </c>
      <c r="E177" s="187" t="s">
        <v>215</v>
      </c>
      <c r="F177" s="188" t="s">
        <v>216</v>
      </c>
      <c r="G177" s="189" t="s">
        <v>212</v>
      </c>
      <c r="H177" s="190">
        <v>20</v>
      </c>
      <c r="I177" s="191"/>
      <c r="J177" s="192">
        <f>ROUND(I177*H177,2)</f>
        <v>0</v>
      </c>
      <c r="K177" s="188" t="s">
        <v>1</v>
      </c>
      <c r="L177" s="39"/>
      <c r="M177" s="193" t="s">
        <v>1</v>
      </c>
      <c r="N177" s="194" t="s">
        <v>38</v>
      </c>
      <c r="O177" s="71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143</v>
      </c>
      <c r="AT177" s="197" t="s">
        <v>138</v>
      </c>
      <c r="AU177" s="197" t="s">
        <v>83</v>
      </c>
      <c r="AY177" s="17" t="s">
        <v>136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81</v>
      </c>
      <c r="BK177" s="198">
        <f>ROUND(I177*H177,2)</f>
        <v>0</v>
      </c>
      <c r="BL177" s="17" t="s">
        <v>143</v>
      </c>
      <c r="BM177" s="197" t="s">
        <v>217</v>
      </c>
    </row>
    <row r="178" spans="1:65" s="2" customFormat="1" ht="24">
      <c r="A178" s="34"/>
      <c r="B178" s="35"/>
      <c r="C178" s="186" t="s">
        <v>218</v>
      </c>
      <c r="D178" s="186" t="s">
        <v>138</v>
      </c>
      <c r="E178" s="187" t="s">
        <v>219</v>
      </c>
      <c r="F178" s="188" t="s">
        <v>220</v>
      </c>
      <c r="G178" s="189" t="s">
        <v>141</v>
      </c>
      <c r="H178" s="190">
        <v>1.61</v>
      </c>
      <c r="I178" s="191"/>
      <c r="J178" s="192">
        <f>ROUND(I178*H178,2)</f>
        <v>0</v>
      </c>
      <c r="K178" s="188" t="s">
        <v>142</v>
      </c>
      <c r="L178" s="39"/>
      <c r="M178" s="193" t="s">
        <v>1</v>
      </c>
      <c r="N178" s="194" t="s">
        <v>38</v>
      </c>
      <c r="O178" s="71"/>
      <c r="P178" s="195">
        <f>O178*H178</f>
        <v>0</v>
      </c>
      <c r="Q178" s="195">
        <v>2.0203039999999998E-2</v>
      </c>
      <c r="R178" s="195">
        <f>Q178*H178</f>
        <v>3.2526894399999999E-2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143</v>
      </c>
      <c r="AT178" s="197" t="s">
        <v>138</v>
      </c>
      <c r="AU178" s="197" t="s">
        <v>83</v>
      </c>
      <c r="AY178" s="17" t="s">
        <v>136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81</v>
      </c>
      <c r="BK178" s="198">
        <f>ROUND(I178*H178,2)</f>
        <v>0</v>
      </c>
      <c r="BL178" s="17" t="s">
        <v>143</v>
      </c>
      <c r="BM178" s="197" t="s">
        <v>221</v>
      </c>
    </row>
    <row r="179" spans="1:65" s="13" customFormat="1">
      <c r="B179" s="199"/>
      <c r="C179" s="200"/>
      <c r="D179" s="201" t="s">
        <v>151</v>
      </c>
      <c r="E179" s="202" t="s">
        <v>1</v>
      </c>
      <c r="F179" s="203" t="s">
        <v>222</v>
      </c>
      <c r="G179" s="200"/>
      <c r="H179" s="204">
        <v>1.61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151</v>
      </c>
      <c r="AU179" s="210" t="s">
        <v>83</v>
      </c>
      <c r="AV179" s="13" t="s">
        <v>83</v>
      </c>
      <c r="AW179" s="13" t="s">
        <v>30</v>
      </c>
      <c r="AX179" s="13" t="s">
        <v>73</v>
      </c>
      <c r="AY179" s="210" t="s">
        <v>136</v>
      </c>
    </row>
    <row r="180" spans="1:65" s="14" customFormat="1">
      <c r="B180" s="211"/>
      <c r="C180" s="212"/>
      <c r="D180" s="201" t="s">
        <v>151</v>
      </c>
      <c r="E180" s="213" t="s">
        <v>1</v>
      </c>
      <c r="F180" s="214" t="s">
        <v>153</v>
      </c>
      <c r="G180" s="212"/>
      <c r="H180" s="215">
        <v>1.61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151</v>
      </c>
      <c r="AU180" s="221" t="s">
        <v>83</v>
      </c>
      <c r="AV180" s="14" t="s">
        <v>143</v>
      </c>
      <c r="AW180" s="14" t="s">
        <v>30</v>
      </c>
      <c r="AX180" s="14" t="s">
        <v>81</v>
      </c>
      <c r="AY180" s="221" t="s">
        <v>136</v>
      </c>
    </row>
    <row r="181" spans="1:65" s="12" customFormat="1" ht="22.9" customHeight="1">
      <c r="B181" s="170"/>
      <c r="C181" s="171"/>
      <c r="D181" s="172" t="s">
        <v>72</v>
      </c>
      <c r="E181" s="184" t="s">
        <v>143</v>
      </c>
      <c r="F181" s="184" t="s">
        <v>223</v>
      </c>
      <c r="G181" s="171"/>
      <c r="H181" s="171"/>
      <c r="I181" s="174"/>
      <c r="J181" s="185">
        <f>BK181</f>
        <v>0</v>
      </c>
      <c r="K181" s="171"/>
      <c r="L181" s="176"/>
      <c r="M181" s="177"/>
      <c r="N181" s="178"/>
      <c r="O181" s="178"/>
      <c r="P181" s="179">
        <f>SUM(P182:P236)</f>
        <v>0</v>
      </c>
      <c r="Q181" s="178"/>
      <c r="R181" s="179">
        <f>SUM(R182:R236)</f>
        <v>127.26350908380002</v>
      </c>
      <c r="S181" s="178"/>
      <c r="T181" s="180">
        <f>SUM(T182:T236)</f>
        <v>0</v>
      </c>
      <c r="AR181" s="181" t="s">
        <v>81</v>
      </c>
      <c r="AT181" s="182" t="s">
        <v>72</v>
      </c>
      <c r="AU181" s="182" t="s">
        <v>81</v>
      </c>
      <c r="AY181" s="181" t="s">
        <v>136</v>
      </c>
      <c r="BK181" s="183">
        <f>SUM(BK182:BK236)</f>
        <v>0</v>
      </c>
    </row>
    <row r="182" spans="1:65" s="2" customFormat="1" ht="24">
      <c r="A182" s="34"/>
      <c r="B182" s="35"/>
      <c r="C182" s="186" t="s">
        <v>182</v>
      </c>
      <c r="D182" s="186" t="s">
        <v>138</v>
      </c>
      <c r="E182" s="187" t="s">
        <v>224</v>
      </c>
      <c r="F182" s="188" t="s">
        <v>225</v>
      </c>
      <c r="G182" s="189" t="s">
        <v>141</v>
      </c>
      <c r="H182" s="190">
        <v>2.5</v>
      </c>
      <c r="I182" s="191"/>
      <c r="J182" s="192">
        <f>ROUND(I182*H182,2)</f>
        <v>0</v>
      </c>
      <c r="K182" s="188" t="s">
        <v>142</v>
      </c>
      <c r="L182" s="39"/>
      <c r="M182" s="193" t="s">
        <v>1</v>
      </c>
      <c r="N182" s="194" t="s">
        <v>38</v>
      </c>
      <c r="O182" s="71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143</v>
      </c>
      <c r="AT182" s="197" t="s">
        <v>138</v>
      </c>
      <c r="AU182" s="197" t="s">
        <v>83</v>
      </c>
      <c r="AY182" s="17" t="s">
        <v>136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81</v>
      </c>
      <c r="BK182" s="198">
        <f>ROUND(I182*H182,2)</f>
        <v>0</v>
      </c>
      <c r="BL182" s="17" t="s">
        <v>143</v>
      </c>
      <c r="BM182" s="197" t="s">
        <v>226</v>
      </c>
    </row>
    <row r="183" spans="1:65" s="13" customFormat="1">
      <c r="B183" s="199"/>
      <c r="C183" s="200"/>
      <c r="D183" s="201" t="s">
        <v>151</v>
      </c>
      <c r="E183" s="202" t="s">
        <v>1</v>
      </c>
      <c r="F183" s="203" t="s">
        <v>227</v>
      </c>
      <c r="G183" s="200"/>
      <c r="H183" s="204">
        <v>2.5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151</v>
      </c>
      <c r="AU183" s="210" t="s">
        <v>83</v>
      </c>
      <c r="AV183" s="13" t="s">
        <v>83</v>
      </c>
      <c r="AW183" s="13" t="s">
        <v>30</v>
      </c>
      <c r="AX183" s="13" t="s">
        <v>73</v>
      </c>
      <c r="AY183" s="210" t="s">
        <v>136</v>
      </c>
    </row>
    <row r="184" spans="1:65" s="14" customFormat="1">
      <c r="B184" s="211"/>
      <c r="C184" s="212"/>
      <c r="D184" s="201" t="s">
        <v>151</v>
      </c>
      <c r="E184" s="213" t="s">
        <v>1</v>
      </c>
      <c r="F184" s="214" t="s">
        <v>153</v>
      </c>
      <c r="G184" s="212"/>
      <c r="H184" s="215">
        <v>2.5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151</v>
      </c>
      <c r="AU184" s="221" t="s">
        <v>83</v>
      </c>
      <c r="AV184" s="14" t="s">
        <v>143</v>
      </c>
      <c r="AW184" s="14" t="s">
        <v>30</v>
      </c>
      <c r="AX184" s="14" t="s">
        <v>81</v>
      </c>
      <c r="AY184" s="221" t="s">
        <v>136</v>
      </c>
    </row>
    <row r="185" spans="1:65" s="2" customFormat="1" ht="16.5" customHeight="1">
      <c r="A185" s="34"/>
      <c r="B185" s="35"/>
      <c r="C185" s="222" t="s">
        <v>228</v>
      </c>
      <c r="D185" s="222" t="s">
        <v>183</v>
      </c>
      <c r="E185" s="223" t="s">
        <v>229</v>
      </c>
      <c r="F185" s="224" t="s">
        <v>230</v>
      </c>
      <c r="G185" s="225" t="s">
        <v>141</v>
      </c>
      <c r="H185" s="226">
        <v>2.5</v>
      </c>
      <c r="I185" s="227"/>
      <c r="J185" s="228">
        <f>ROUND(I185*H185,2)</f>
        <v>0</v>
      </c>
      <c r="K185" s="224" t="s">
        <v>142</v>
      </c>
      <c r="L185" s="229"/>
      <c r="M185" s="230" t="s">
        <v>1</v>
      </c>
      <c r="N185" s="231" t="s">
        <v>38</v>
      </c>
      <c r="O185" s="71"/>
      <c r="P185" s="195">
        <f>O185*H185</f>
        <v>0</v>
      </c>
      <c r="Q185" s="195">
        <v>1.3500000000000001E-3</v>
      </c>
      <c r="R185" s="195">
        <f>Q185*H185</f>
        <v>3.3750000000000004E-3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156</v>
      </c>
      <c r="AT185" s="197" t="s">
        <v>183</v>
      </c>
      <c r="AU185" s="197" t="s">
        <v>83</v>
      </c>
      <c r="AY185" s="17" t="s">
        <v>136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81</v>
      </c>
      <c r="BK185" s="198">
        <f>ROUND(I185*H185,2)</f>
        <v>0</v>
      </c>
      <c r="BL185" s="17" t="s">
        <v>143</v>
      </c>
      <c r="BM185" s="197" t="s">
        <v>231</v>
      </c>
    </row>
    <row r="186" spans="1:65" s="2" customFormat="1" ht="21.75" customHeight="1">
      <c r="A186" s="34"/>
      <c r="B186" s="35"/>
      <c r="C186" s="186" t="s">
        <v>186</v>
      </c>
      <c r="D186" s="186" t="s">
        <v>138</v>
      </c>
      <c r="E186" s="187" t="s">
        <v>232</v>
      </c>
      <c r="F186" s="188" t="s">
        <v>233</v>
      </c>
      <c r="G186" s="189" t="s">
        <v>234</v>
      </c>
      <c r="H186" s="190">
        <v>0.5</v>
      </c>
      <c r="I186" s="191"/>
      <c r="J186" s="192">
        <f>ROUND(I186*H186,2)</f>
        <v>0</v>
      </c>
      <c r="K186" s="188" t="s">
        <v>142</v>
      </c>
      <c r="L186" s="39"/>
      <c r="M186" s="193" t="s">
        <v>1</v>
      </c>
      <c r="N186" s="194" t="s">
        <v>38</v>
      </c>
      <c r="O186" s="71"/>
      <c r="P186" s="195">
        <f>O186*H186</f>
        <v>0</v>
      </c>
      <c r="Q186" s="195">
        <v>7.7999999999999999E-4</v>
      </c>
      <c r="R186" s="195">
        <f>Q186*H186</f>
        <v>3.8999999999999999E-4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143</v>
      </c>
      <c r="AT186" s="197" t="s">
        <v>138</v>
      </c>
      <c r="AU186" s="197" t="s">
        <v>83</v>
      </c>
      <c r="AY186" s="17" t="s">
        <v>136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81</v>
      </c>
      <c r="BK186" s="198">
        <f>ROUND(I186*H186,2)</f>
        <v>0</v>
      </c>
      <c r="BL186" s="17" t="s">
        <v>143</v>
      </c>
      <c r="BM186" s="197" t="s">
        <v>235</v>
      </c>
    </row>
    <row r="187" spans="1:65" s="13" customFormat="1">
      <c r="B187" s="199"/>
      <c r="C187" s="200"/>
      <c r="D187" s="201" t="s">
        <v>151</v>
      </c>
      <c r="E187" s="202" t="s">
        <v>1</v>
      </c>
      <c r="F187" s="203" t="s">
        <v>236</v>
      </c>
      <c r="G187" s="200"/>
      <c r="H187" s="204">
        <v>0.5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151</v>
      </c>
      <c r="AU187" s="210" t="s">
        <v>83</v>
      </c>
      <c r="AV187" s="13" t="s">
        <v>83</v>
      </c>
      <c r="AW187" s="13" t="s">
        <v>30</v>
      </c>
      <c r="AX187" s="13" t="s">
        <v>73</v>
      </c>
      <c r="AY187" s="210" t="s">
        <v>136</v>
      </c>
    </row>
    <row r="188" spans="1:65" s="14" customFormat="1">
      <c r="B188" s="211"/>
      <c r="C188" s="212"/>
      <c r="D188" s="201" t="s">
        <v>151</v>
      </c>
      <c r="E188" s="213" t="s">
        <v>1</v>
      </c>
      <c r="F188" s="214" t="s">
        <v>153</v>
      </c>
      <c r="G188" s="212"/>
      <c r="H188" s="215">
        <v>0.5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151</v>
      </c>
      <c r="AU188" s="221" t="s">
        <v>83</v>
      </c>
      <c r="AV188" s="14" t="s">
        <v>143</v>
      </c>
      <c r="AW188" s="14" t="s">
        <v>30</v>
      </c>
      <c r="AX188" s="14" t="s">
        <v>81</v>
      </c>
      <c r="AY188" s="221" t="s">
        <v>136</v>
      </c>
    </row>
    <row r="189" spans="1:65" s="2" customFormat="1" ht="21.75" customHeight="1">
      <c r="A189" s="34"/>
      <c r="B189" s="35"/>
      <c r="C189" s="186" t="s">
        <v>7</v>
      </c>
      <c r="D189" s="186" t="s">
        <v>138</v>
      </c>
      <c r="E189" s="187" t="s">
        <v>237</v>
      </c>
      <c r="F189" s="188" t="s">
        <v>238</v>
      </c>
      <c r="G189" s="189" t="s">
        <v>234</v>
      </c>
      <c r="H189" s="190">
        <v>0.5</v>
      </c>
      <c r="I189" s="191"/>
      <c r="J189" s="192">
        <f>ROUND(I189*H189,2)</f>
        <v>0</v>
      </c>
      <c r="K189" s="188" t="s">
        <v>142</v>
      </c>
      <c r="L189" s="39"/>
      <c r="M189" s="193" t="s">
        <v>1</v>
      </c>
      <c r="N189" s="194" t="s">
        <v>38</v>
      </c>
      <c r="O189" s="71"/>
      <c r="P189" s="195">
        <f>O189*H189</f>
        <v>0</v>
      </c>
      <c r="Q189" s="195">
        <v>6.0411999999999998E-4</v>
      </c>
      <c r="R189" s="195">
        <f>Q189*H189</f>
        <v>3.0205999999999999E-4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143</v>
      </c>
      <c r="AT189" s="197" t="s">
        <v>138</v>
      </c>
      <c r="AU189" s="197" t="s">
        <v>83</v>
      </c>
      <c r="AY189" s="17" t="s">
        <v>136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7" t="s">
        <v>81</v>
      </c>
      <c r="BK189" s="198">
        <f>ROUND(I189*H189,2)</f>
        <v>0</v>
      </c>
      <c r="BL189" s="17" t="s">
        <v>143</v>
      </c>
      <c r="BM189" s="197" t="s">
        <v>239</v>
      </c>
    </row>
    <row r="190" spans="1:65" s="2" customFormat="1" ht="21.75" customHeight="1">
      <c r="A190" s="34"/>
      <c r="B190" s="35"/>
      <c r="C190" s="186" t="s">
        <v>193</v>
      </c>
      <c r="D190" s="186" t="s">
        <v>138</v>
      </c>
      <c r="E190" s="187" t="s">
        <v>240</v>
      </c>
      <c r="F190" s="188" t="s">
        <v>241</v>
      </c>
      <c r="G190" s="189" t="s">
        <v>146</v>
      </c>
      <c r="H190" s="190">
        <v>2.6</v>
      </c>
      <c r="I190" s="191"/>
      <c r="J190" s="192">
        <f>ROUND(I190*H190,2)</f>
        <v>0</v>
      </c>
      <c r="K190" s="188" t="s">
        <v>142</v>
      </c>
      <c r="L190" s="39"/>
      <c r="M190" s="193" t="s">
        <v>1</v>
      </c>
      <c r="N190" s="194" t="s">
        <v>38</v>
      </c>
      <c r="O190" s="71"/>
      <c r="P190" s="195">
        <f>O190*H190</f>
        <v>0</v>
      </c>
      <c r="Q190" s="195">
        <v>2.4777520000000002</v>
      </c>
      <c r="R190" s="195">
        <f>Q190*H190</f>
        <v>6.4421552000000011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143</v>
      </c>
      <c r="AT190" s="197" t="s">
        <v>138</v>
      </c>
      <c r="AU190" s="197" t="s">
        <v>83</v>
      </c>
      <c r="AY190" s="17" t="s">
        <v>136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81</v>
      </c>
      <c r="BK190" s="198">
        <f>ROUND(I190*H190,2)</f>
        <v>0</v>
      </c>
      <c r="BL190" s="17" t="s">
        <v>143</v>
      </c>
      <c r="BM190" s="197" t="s">
        <v>242</v>
      </c>
    </row>
    <row r="191" spans="1:65" s="13" customFormat="1">
      <c r="B191" s="199"/>
      <c r="C191" s="200"/>
      <c r="D191" s="201" t="s">
        <v>151</v>
      </c>
      <c r="E191" s="202" t="s">
        <v>1</v>
      </c>
      <c r="F191" s="203" t="s">
        <v>243</v>
      </c>
      <c r="G191" s="200"/>
      <c r="H191" s="204">
        <v>2.6</v>
      </c>
      <c r="I191" s="205"/>
      <c r="J191" s="200"/>
      <c r="K191" s="200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151</v>
      </c>
      <c r="AU191" s="210" t="s">
        <v>83</v>
      </c>
      <c r="AV191" s="13" t="s">
        <v>83</v>
      </c>
      <c r="AW191" s="13" t="s">
        <v>30</v>
      </c>
      <c r="AX191" s="13" t="s">
        <v>73</v>
      </c>
      <c r="AY191" s="210" t="s">
        <v>136</v>
      </c>
    </row>
    <row r="192" spans="1:65" s="14" customFormat="1">
      <c r="B192" s="211"/>
      <c r="C192" s="212"/>
      <c r="D192" s="201" t="s">
        <v>151</v>
      </c>
      <c r="E192" s="213" t="s">
        <v>1</v>
      </c>
      <c r="F192" s="214" t="s">
        <v>153</v>
      </c>
      <c r="G192" s="212"/>
      <c r="H192" s="215">
        <v>2.6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151</v>
      </c>
      <c r="AU192" s="221" t="s">
        <v>83</v>
      </c>
      <c r="AV192" s="14" t="s">
        <v>143</v>
      </c>
      <c r="AW192" s="14" t="s">
        <v>30</v>
      </c>
      <c r="AX192" s="14" t="s">
        <v>81</v>
      </c>
      <c r="AY192" s="221" t="s">
        <v>136</v>
      </c>
    </row>
    <row r="193" spans="1:65" s="2" customFormat="1" ht="24">
      <c r="A193" s="34"/>
      <c r="B193" s="35"/>
      <c r="C193" s="186" t="s">
        <v>244</v>
      </c>
      <c r="D193" s="186" t="s">
        <v>138</v>
      </c>
      <c r="E193" s="187" t="s">
        <v>245</v>
      </c>
      <c r="F193" s="188" t="s">
        <v>246</v>
      </c>
      <c r="G193" s="189" t="s">
        <v>146</v>
      </c>
      <c r="H193" s="190">
        <v>2.6</v>
      </c>
      <c r="I193" s="191"/>
      <c r="J193" s="192">
        <f>ROUND(I193*H193,2)</f>
        <v>0</v>
      </c>
      <c r="K193" s="188" t="s">
        <v>142</v>
      </c>
      <c r="L193" s="39"/>
      <c r="M193" s="193" t="s">
        <v>1</v>
      </c>
      <c r="N193" s="194" t="s">
        <v>38</v>
      </c>
      <c r="O193" s="71"/>
      <c r="P193" s="195">
        <f>O193*H193</f>
        <v>0</v>
      </c>
      <c r="Q193" s="195">
        <v>4.8579999999999998E-2</v>
      </c>
      <c r="R193" s="195">
        <f>Q193*H193</f>
        <v>0.126308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143</v>
      </c>
      <c r="AT193" s="197" t="s">
        <v>138</v>
      </c>
      <c r="AU193" s="197" t="s">
        <v>83</v>
      </c>
      <c r="AY193" s="17" t="s">
        <v>136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81</v>
      </c>
      <c r="BK193" s="198">
        <f>ROUND(I193*H193,2)</f>
        <v>0</v>
      </c>
      <c r="BL193" s="17" t="s">
        <v>143</v>
      </c>
      <c r="BM193" s="197" t="s">
        <v>247</v>
      </c>
    </row>
    <row r="194" spans="1:65" s="2" customFormat="1" ht="16.5" customHeight="1">
      <c r="A194" s="34"/>
      <c r="B194" s="35"/>
      <c r="C194" s="186" t="s">
        <v>197</v>
      </c>
      <c r="D194" s="186" t="s">
        <v>138</v>
      </c>
      <c r="E194" s="187" t="s">
        <v>248</v>
      </c>
      <c r="F194" s="188" t="s">
        <v>249</v>
      </c>
      <c r="G194" s="189" t="s">
        <v>234</v>
      </c>
      <c r="H194" s="190">
        <v>14.41</v>
      </c>
      <c r="I194" s="191"/>
      <c r="J194" s="192">
        <f>ROUND(I194*H194,2)</f>
        <v>0</v>
      </c>
      <c r="K194" s="188" t="s">
        <v>142</v>
      </c>
      <c r="L194" s="39"/>
      <c r="M194" s="193" t="s">
        <v>1</v>
      </c>
      <c r="N194" s="194" t="s">
        <v>38</v>
      </c>
      <c r="O194" s="71"/>
      <c r="P194" s="195">
        <f>O194*H194</f>
        <v>0</v>
      </c>
      <c r="Q194" s="195">
        <v>1.360718E-2</v>
      </c>
      <c r="R194" s="195">
        <f>Q194*H194</f>
        <v>0.19607946379999999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143</v>
      </c>
      <c r="AT194" s="197" t="s">
        <v>138</v>
      </c>
      <c r="AU194" s="197" t="s">
        <v>83</v>
      </c>
      <c r="AY194" s="17" t="s">
        <v>136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81</v>
      </c>
      <c r="BK194" s="198">
        <f>ROUND(I194*H194,2)</f>
        <v>0</v>
      </c>
      <c r="BL194" s="17" t="s">
        <v>143</v>
      </c>
      <c r="BM194" s="197" t="s">
        <v>250</v>
      </c>
    </row>
    <row r="195" spans="1:65" s="13" customFormat="1">
      <c r="B195" s="199"/>
      <c r="C195" s="200"/>
      <c r="D195" s="201" t="s">
        <v>151</v>
      </c>
      <c r="E195" s="202" t="s">
        <v>1</v>
      </c>
      <c r="F195" s="203" t="s">
        <v>251</v>
      </c>
      <c r="G195" s="200"/>
      <c r="H195" s="204">
        <v>14.41</v>
      </c>
      <c r="I195" s="205"/>
      <c r="J195" s="200"/>
      <c r="K195" s="200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151</v>
      </c>
      <c r="AU195" s="210" t="s">
        <v>83</v>
      </c>
      <c r="AV195" s="13" t="s">
        <v>83</v>
      </c>
      <c r="AW195" s="13" t="s">
        <v>30</v>
      </c>
      <c r="AX195" s="13" t="s">
        <v>73</v>
      </c>
      <c r="AY195" s="210" t="s">
        <v>136</v>
      </c>
    </row>
    <row r="196" spans="1:65" s="14" customFormat="1">
      <c r="B196" s="211"/>
      <c r="C196" s="212"/>
      <c r="D196" s="201" t="s">
        <v>151</v>
      </c>
      <c r="E196" s="213" t="s">
        <v>1</v>
      </c>
      <c r="F196" s="214" t="s">
        <v>153</v>
      </c>
      <c r="G196" s="212"/>
      <c r="H196" s="215">
        <v>14.41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151</v>
      </c>
      <c r="AU196" s="221" t="s">
        <v>83</v>
      </c>
      <c r="AV196" s="14" t="s">
        <v>143</v>
      </c>
      <c r="AW196" s="14" t="s">
        <v>30</v>
      </c>
      <c r="AX196" s="14" t="s">
        <v>81</v>
      </c>
      <c r="AY196" s="221" t="s">
        <v>136</v>
      </c>
    </row>
    <row r="197" spans="1:65" s="2" customFormat="1" ht="16.5" customHeight="1">
      <c r="A197" s="34"/>
      <c r="B197" s="35"/>
      <c r="C197" s="186" t="s">
        <v>252</v>
      </c>
      <c r="D197" s="186" t="s">
        <v>138</v>
      </c>
      <c r="E197" s="187" t="s">
        <v>253</v>
      </c>
      <c r="F197" s="188" t="s">
        <v>254</v>
      </c>
      <c r="G197" s="189" t="s">
        <v>234</v>
      </c>
      <c r="H197" s="190">
        <v>14.41</v>
      </c>
      <c r="I197" s="191"/>
      <c r="J197" s="192">
        <f>ROUND(I197*H197,2)</f>
        <v>0</v>
      </c>
      <c r="K197" s="188" t="s">
        <v>142</v>
      </c>
      <c r="L197" s="39"/>
      <c r="M197" s="193" t="s">
        <v>1</v>
      </c>
      <c r="N197" s="194" t="s">
        <v>38</v>
      </c>
      <c r="O197" s="71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143</v>
      </c>
      <c r="AT197" s="197" t="s">
        <v>138</v>
      </c>
      <c r="AU197" s="197" t="s">
        <v>83</v>
      </c>
      <c r="AY197" s="17" t="s">
        <v>136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81</v>
      </c>
      <c r="BK197" s="198">
        <f>ROUND(I197*H197,2)</f>
        <v>0</v>
      </c>
      <c r="BL197" s="17" t="s">
        <v>143</v>
      </c>
      <c r="BM197" s="197" t="s">
        <v>255</v>
      </c>
    </row>
    <row r="198" spans="1:65" s="2" customFormat="1" ht="16.5" customHeight="1">
      <c r="A198" s="34"/>
      <c r="B198" s="35"/>
      <c r="C198" s="186" t="s">
        <v>204</v>
      </c>
      <c r="D198" s="186" t="s">
        <v>138</v>
      </c>
      <c r="E198" s="187" t="s">
        <v>256</v>
      </c>
      <c r="F198" s="188" t="s">
        <v>257</v>
      </c>
      <c r="G198" s="189" t="s">
        <v>165</v>
      </c>
      <c r="H198" s="190">
        <v>0.19</v>
      </c>
      <c r="I198" s="191"/>
      <c r="J198" s="192">
        <f>ROUND(I198*H198,2)</f>
        <v>0</v>
      </c>
      <c r="K198" s="188" t="s">
        <v>142</v>
      </c>
      <c r="L198" s="39"/>
      <c r="M198" s="193" t="s">
        <v>1</v>
      </c>
      <c r="N198" s="194" t="s">
        <v>38</v>
      </c>
      <c r="O198" s="71"/>
      <c r="P198" s="195">
        <f>O198*H198</f>
        <v>0</v>
      </c>
      <c r="Q198" s="195">
        <v>1.0486896000000001</v>
      </c>
      <c r="R198" s="195">
        <f>Q198*H198</f>
        <v>0.19925102400000003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143</v>
      </c>
      <c r="AT198" s="197" t="s">
        <v>138</v>
      </c>
      <c r="AU198" s="197" t="s">
        <v>83</v>
      </c>
      <c r="AY198" s="17" t="s">
        <v>136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81</v>
      </c>
      <c r="BK198" s="198">
        <f>ROUND(I198*H198,2)</f>
        <v>0</v>
      </c>
      <c r="BL198" s="17" t="s">
        <v>143</v>
      </c>
      <c r="BM198" s="197" t="s">
        <v>258</v>
      </c>
    </row>
    <row r="199" spans="1:65" s="13" customFormat="1">
      <c r="B199" s="199"/>
      <c r="C199" s="200"/>
      <c r="D199" s="201" t="s">
        <v>151</v>
      </c>
      <c r="E199" s="202" t="s">
        <v>1</v>
      </c>
      <c r="F199" s="203" t="s">
        <v>259</v>
      </c>
      <c r="G199" s="200"/>
      <c r="H199" s="204">
        <v>0.19</v>
      </c>
      <c r="I199" s="205"/>
      <c r="J199" s="200"/>
      <c r="K199" s="200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151</v>
      </c>
      <c r="AU199" s="210" t="s">
        <v>83</v>
      </c>
      <c r="AV199" s="13" t="s">
        <v>83</v>
      </c>
      <c r="AW199" s="13" t="s">
        <v>30</v>
      </c>
      <c r="AX199" s="13" t="s">
        <v>73</v>
      </c>
      <c r="AY199" s="210" t="s">
        <v>136</v>
      </c>
    </row>
    <row r="200" spans="1:65" s="14" customFormat="1">
      <c r="B200" s="211"/>
      <c r="C200" s="212"/>
      <c r="D200" s="201" t="s">
        <v>151</v>
      </c>
      <c r="E200" s="213" t="s">
        <v>1</v>
      </c>
      <c r="F200" s="214" t="s">
        <v>153</v>
      </c>
      <c r="G200" s="212"/>
      <c r="H200" s="215">
        <v>0.19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151</v>
      </c>
      <c r="AU200" s="221" t="s">
        <v>83</v>
      </c>
      <c r="AV200" s="14" t="s">
        <v>143</v>
      </c>
      <c r="AW200" s="14" t="s">
        <v>30</v>
      </c>
      <c r="AX200" s="14" t="s">
        <v>81</v>
      </c>
      <c r="AY200" s="221" t="s">
        <v>136</v>
      </c>
    </row>
    <row r="201" spans="1:65" s="2" customFormat="1" ht="24">
      <c r="A201" s="34"/>
      <c r="B201" s="35"/>
      <c r="C201" s="186" t="s">
        <v>260</v>
      </c>
      <c r="D201" s="186" t="s">
        <v>138</v>
      </c>
      <c r="E201" s="187" t="s">
        <v>261</v>
      </c>
      <c r="F201" s="188" t="s">
        <v>262</v>
      </c>
      <c r="G201" s="189" t="s">
        <v>263</v>
      </c>
      <c r="H201" s="190">
        <v>188.3</v>
      </c>
      <c r="I201" s="191"/>
      <c r="J201" s="192">
        <f>ROUND(I201*H201,2)</f>
        <v>0</v>
      </c>
      <c r="K201" s="188" t="s">
        <v>142</v>
      </c>
      <c r="L201" s="39"/>
      <c r="M201" s="193" t="s">
        <v>1</v>
      </c>
      <c r="N201" s="194" t="s">
        <v>38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143</v>
      </c>
      <c r="AT201" s="197" t="s">
        <v>138</v>
      </c>
      <c r="AU201" s="197" t="s">
        <v>83</v>
      </c>
      <c r="AY201" s="17" t="s">
        <v>136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81</v>
      </c>
      <c r="BK201" s="198">
        <f>ROUND(I201*H201,2)</f>
        <v>0</v>
      </c>
      <c r="BL201" s="17" t="s">
        <v>143</v>
      </c>
      <c r="BM201" s="197" t="s">
        <v>264</v>
      </c>
    </row>
    <row r="202" spans="1:65" s="13" customFormat="1">
      <c r="B202" s="199"/>
      <c r="C202" s="200"/>
      <c r="D202" s="201" t="s">
        <v>151</v>
      </c>
      <c r="E202" s="202" t="s">
        <v>1</v>
      </c>
      <c r="F202" s="203" t="s">
        <v>265</v>
      </c>
      <c r="G202" s="200"/>
      <c r="H202" s="204">
        <v>188.3</v>
      </c>
      <c r="I202" s="205"/>
      <c r="J202" s="200"/>
      <c r="K202" s="200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151</v>
      </c>
      <c r="AU202" s="210" t="s">
        <v>83</v>
      </c>
      <c r="AV202" s="13" t="s">
        <v>83</v>
      </c>
      <c r="AW202" s="13" t="s">
        <v>30</v>
      </c>
      <c r="AX202" s="13" t="s">
        <v>73</v>
      </c>
      <c r="AY202" s="210" t="s">
        <v>136</v>
      </c>
    </row>
    <row r="203" spans="1:65" s="14" customFormat="1">
      <c r="B203" s="211"/>
      <c r="C203" s="212"/>
      <c r="D203" s="201" t="s">
        <v>151</v>
      </c>
      <c r="E203" s="213" t="s">
        <v>1</v>
      </c>
      <c r="F203" s="214" t="s">
        <v>153</v>
      </c>
      <c r="G203" s="212"/>
      <c r="H203" s="215">
        <v>188.3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151</v>
      </c>
      <c r="AU203" s="221" t="s">
        <v>83</v>
      </c>
      <c r="AV203" s="14" t="s">
        <v>143</v>
      </c>
      <c r="AW203" s="14" t="s">
        <v>30</v>
      </c>
      <c r="AX203" s="14" t="s">
        <v>81</v>
      </c>
      <c r="AY203" s="221" t="s">
        <v>136</v>
      </c>
    </row>
    <row r="204" spans="1:65" s="2" customFormat="1" ht="24">
      <c r="A204" s="34"/>
      <c r="B204" s="35"/>
      <c r="C204" s="186" t="s">
        <v>208</v>
      </c>
      <c r="D204" s="186" t="s">
        <v>138</v>
      </c>
      <c r="E204" s="187" t="s">
        <v>266</v>
      </c>
      <c r="F204" s="188" t="s">
        <v>267</v>
      </c>
      <c r="G204" s="189" t="s">
        <v>263</v>
      </c>
      <c r="H204" s="190">
        <v>188.3</v>
      </c>
      <c r="I204" s="191"/>
      <c r="J204" s="192">
        <f>ROUND(I204*H204,2)</f>
        <v>0</v>
      </c>
      <c r="K204" s="188" t="s">
        <v>142</v>
      </c>
      <c r="L204" s="39"/>
      <c r="M204" s="193" t="s">
        <v>1</v>
      </c>
      <c r="N204" s="194" t="s">
        <v>38</v>
      </c>
      <c r="O204" s="71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143</v>
      </c>
      <c r="AT204" s="197" t="s">
        <v>138</v>
      </c>
      <c r="AU204" s="197" t="s">
        <v>83</v>
      </c>
      <c r="AY204" s="17" t="s">
        <v>136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81</v>
      </c>
      <c r="BK204" s="198">
        <f>ROUND(I204*H204,2)</f>
        <v>0</v>
      </c>
      <c r="BL204" s="17" t="s">
        <v>143</v>
      </c>
      <c r="BM204" s="197" t="s">
        <v>268</v>
      </c>
    </row>
    <row r="205" spans="1:65" s="2" customFormat="1" ht="16.5" customHeight="1">
      <c r="A205" s="34"/>
      <c r="B205" s="35"/>
      <c r="C205" s="222" t="s">
        <v>269</v>
      </c>
      <c r="D205" s="222" t="s">
        <v>183</v>
      </c>
      <c r="E205" s="223" t="s">
        <v>270</v>
      </c>
      <c r="F205" s="224" t="s">
        <v>271</v>
      </c>
      <c r="G205" s="225" t="s">
        <v>165</v>
      </c>
      <c r="H205" s="226">
        <v>0.19400000000000001</v>
      </c>
      <c r="I205" s="227"/>
      <c r="J205" s="228">
        <f>ROUND(I205*H205,2)</f>
        <v>0</v>
      </c>
      <c r="K205" s="224" t="s">
        <v>1</v>
      </c>
      <c r="L205" s="229"/>
      <c r="M205" s="230" t="s">
        <v>1</v>
      </c>
      <c r="N205" s="231" t="s">
        <v>38</v>
      </c>
      <c r="O205" s="71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156</v>
      </c>
      <c r="AT205" s="197" t="s">
        <v>183</v>
      </c>
      <c r="AU205" s="197" t="s">
        <v>83</v>
      </c>
      <c r="AY205" s="17" t="s">
        <v>136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81</v>
      </c>
      <c r="BK205" s="198">
        <f>ROUND(I205*H205,2)</f>
        <v>0</v>
      </c>
      <c r="BL205" s="17" t="s">
        <v>143</v>
      </c>
      <c r="BM205" s="197" t="s">
        <v>272</v>
      </c>
    </row>
    <row r="206" spans="1:65" s="13" customFormat="1">
      <c r="B206" s="199"/>
      <c r="C206" s="200"/>
      <c r="D206" s="201" t="s">
        <v>151</v>
      </c>
      <c r="E206" s="202" t="s">
        <v>1</v>
      </c>
      <c r="F206" s="203" t="s">
        <v>273</v>
      </c>
      <c r="G206" s="200"/>
      <c r="H206" s="204">
        <v>0.19400000000000001</v>
      </c>
      <c r="I206" s="205"/>
      <c r="J206" s="200"/>
      <c r="K206" s="200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151</v>
      </c>
      <c r="AU206" s="210" t="s">
        <v>83</v>
      </c>
      <c r="AV206" s="13" t="s">
        <v>83</v>
      </c>
      <c r="AW206" s="13" t="s">
        <v>30</v>
      </c>
      <c r="AX206" s="13" t="s">
        <v>73</v>
      </c>
      <c r="AY206" s="210" t="s">
        <v>136</v>
      </c>
    </row>
    <row r="207" spans="1:65" s="14" customFormat="1">
      <c r="B207" s="211"/>
      <c r="C207" s="212"/>
      <c r="D207" s="201" t="s">
        <v>151</v>
      </c>
      <c r="E207" s="213" t="s">
        <v>1</v>
      </c>
      <c r="F207" s="214" t="s">
        <v>153</v>
      </c>
      <c r="G207" s="212"/>
      <c r="H207" s="215">
        <v>0.19400000000000001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151</v>
      </c>
      <c r="AU207" s="221" t="s">
        <v>83</v>
      </c>
      <c r="AV207" s="14" t="s">
        <v>143</v>
      </c>
      <c r="AW207" s="14" t="s">
        <v>30</v>
      </c>
      <c r="AX207" s="14" t="s">
        <v>81</v>
      </c>
      <c r="AY207" s="221" t="s">
        <v>136</v>
      </c>
    </row>
    <row r="208" spans="1:65" s="2" customFormat="1" ht="16.5" customHeight="1">
      <c r="A208" s="34"/>
      <c r="B208" s="35"/>
      <c r="C208" s="186" t="s">
        <v>213</v>
      </c>
      <c r="D208" s="186" t="s">
        <v>138</v>
      </c>
      <c r="E208" s="187" t="s">
        <v>274</v>
      </c>
      <c r="F208" s="188" t="s">
        <v>275</v>
      </c>
      <c r="G208" s="189" t="s">
        <v>165</v>
      </c>
      <c r="H208" s="190">
        <v>6.39</v>
      </c>
      <c r="I208" s="191"/>
      <c r="J208" s="192">
        <f>ROUND(I208*H208,2)</f>
        <v>0</v>
      </c>
      <c r="K208" s="188" t="s">
        <v>1</v>
      </c>
      <c r="L208" s="39"/>
      <c r="M208" s="193" t="s">
        <v>1</v>
      </c>
      <c r="N208" s="194" t="s">
        <v>38</v>
      </c>
      <c r="O208" s="71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143</v>
      </c>
      <c r="AT208" s="197" t="s">
        <v>138</v>
      </c>
      <c r="AU208" s="197" t="s">
        <v>83</v>
      </c>
      <c r="AY208" s="17" t="s">
        <v>136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81</v>
      </c>
      <c r="BK208" s="198">
        <f>ROUND(I208*H208,2)</f>
        <v>0</v>
      </c>
      <c r="BL208" s="17" t="s">
        <v>143</v>
      </c>
      <c r="BM208" s="197" t="s">
        <v>276</v>
      </c>
    </row>
    <row r="209" spans="1:65" s="2" customFormat="1" ht="39">
      <c r="A209" s="34"/>
      <c r="B209" s="35"/>
      <c r="C209" s="36"/>
      <c r="D209" s="201" t="s">
        <v>198</v>
      </c>
      <c r="E209" s="36"/>
      <c r="F209" s="232" t="s">
        <v>277</v>
      </c>
      <c r="G209" s="36"/>
      <c r="H209" s="36"/>
      <c r="I209" s="233"/>
      <c r="J209" s="36"/>
      <c r="K209" s="36"/>
      <c r="L209" s="39"/>
      <c r="M209" s="234"/>
      <c r="N209" s="235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198</v>
      </c>
      <c r="AU209" s="17" t="s">
        <v>83</v>
      </c>
    </row>
    <row r="210" spans="1:65" s="13" customFormat="1" ht="22.5">
      <c r="B210" s="199"/>
      <c r="C210" s="200"/>
      <c r="D210" s="201" t="s">
        <v>151</v>
      </c>
      <c r="E210" s="202" t="s">
        <v>1</v>
      </c>
      <c r="F210" s="203" t="s">
        <v>278</v>
      </c>
      <c r="G210" s="200"/>
      <c r="H210" s="204">
        <v>6.39</v>
      </c>
      <c r="I210" s="205"/>
      <c r="J210" s="200"/>
      <c r="K210" s="200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151</v>
      </c>
      <c r="AU210" s="210" t="s">
        <v>83</v>
      </c>
      <c r="AV210" s="13" t="s">
        <v>83</v>
      </c>
      <c r="AW210" s="13" t="s">
        <v>30</v>
      </c>
      <c r="AX210" s="13" t="s">
        <v>73</v>
      </c>
      <c r="AY210" s="210" t="s">
        <v>136</v>
      </c>
    </row>
    <row r="211" spans="1:65" s="14" customFormat="1">
      <c r="B211" s="211"/>
      <c r="C211" s="212"/>
      <c r="D211" s="201" t="s">
        <v>151</v>
      </c>
      <c r="E211" s="213" t="s">
        <v>1</v>
      </c>
      <c r="F211" s="214" t="s">
        <v>153</v>
      </c>
      <c r="G211" s="212"/>
      <c r="H211" s="215">
        <v>6.39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151</v>
      </c>
      <c r="AU211" s="221" t="s">
        <v>83</v>
      </c>
      <c r="AV211" s="14" t="s">
        <v>143</v>
      </c>
      <c r="AW211" s="14" t="s">
        <v>30</v>
      </c>
      <c r="AX211" s="14" t="s">
        <v>81</v>
      </c>
      <c r="AY211" s="221" t="s">
        <v>136</v>
      </c>
    </row>
    <row r="212" spans="1:65" s="2" customFormat="1" ht="16.5" customHeight="1">
      <c r="A212" s="34"/>
      <c r="B212" s="35"/>
      <c r="C212" s="186" t="s">
        <v>279</v>
      </c>
      <c r="D212" s="186" t="s">
        <v>138</v>
      </c>
      <c r="E212" s="187" t="s">
        <v>280</v>
      </c>
      <c r="F212" s="188" t="s">
        <v>281</v>
      </c>
      <c r="G212" s="189" t="s">
        <v>165</v>
      </c>
      <c r="H212" s="190">
        <v>26.059000000000001</v>
      </c>
      <c r="I212" s="191"/>
      <c r="J212" s="192">
        <f>ROUND(I212*H212,2)</f>
        <v>0</v>
      </c>
      <c r="K212" s="188" t="s">
        <v>1</v>
      </c>
      <c r="L212" s="39"/>
      <c r="M212" s="193" t="s">
        <v>1</v>
      </c>
      <c r="N212" s="194" t="s">
        <v>38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143</v>
      </c>
      <c r="AT212" s="197" t="s">
        <v>138</v>
      </c>
      <c r="AU212" s="197" t="s">
        <v>83</v>
      </c>
      <c r="AY212" s="17" t="s">
        <v>136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81</v>
      </c>
      <c r="BK212" s="198">
        <f>ROUND(I212*H212,2)</f>
        <v>0</v>
      </c>
      <c r="BL212" s="17" t="s">
        <v>143</v>
      </c>
      <c r="BM212" s="197" t="s">
        <v>282</v>
      </c>
    </row>
    <row r="213" spans="1:65" s="2" customFormat="1" ht="39">
      <c r="A213" s="34"/>
      <c r="B213" s="35"/>
      <c r="C213" s="36"/>
      <c r="D213" s="201" t="s">
        <v>198</v>
      </c>
      <c r="E213" s="36"/>
      <c r="F213" s="232" t="s">
        <v>277</v>
      </c>
      <c r="G213" s="36"/>
      <c r="H213" s="36"/>
      <c r="I213" s="233"/>
      <c r="J213" s="36"/>
      <c r="K213" s="36"/>
      <c r="L213" s="39"/>
      <c r="M213" s="234"/>
      <c r="N213" s="235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198</v>
      </c>
      <c r="AU213" s="17" t="s">
        <v>83</v>
      </c>
    </row>
    <row r="214" spans="1:65" s="13" customFormat="1">
      <c r="B214" s="199"/>
      <c r="C214" s="200"/>
      <c r="D214" s="201" t="s">
        <v>151</v>
      </c>
      <c r="E214" s="202" t="s">
        <v>1</v>
      </c>
      <c r="F214" s="203" t="s">
        <v>283</v>
      </c>
      <c r="G214" s="200"/>
      <c r="H214" s="204">
        <v>26.059000000000001</v>
      </c>
      <c r="I214" s="205"/>
      <c r="J214" s="200"/>
      <c r="K214" s="200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151</v>
      </c>
      <c r="AU214" s="210" t="s">
        <v>83</v>
      </c>
      <c r="AV214" s="13" t="s">
        <v>83</v>
      </c>
      <c r="AW214" s="13" t="s">
        <v>30</v>
      </c>
      <c r="AX214" s="13" t="s">
        <v>73</v>
      </c>
      <c r="AY214" s="210" t="s">
        <v>136</v>
      </c>
    </row>
    <row r="215" spans="1:65" s="14" customFormat="1">
      <c r="B215" s="211"/>
      <c r="C215" s="212"/>
      <c r="D215" s="201" t="s">
        <v>151</v>
      </c>
      <c r="E215" s="213" t="s">
        <v>1</v>
      </c>
      <c r="F215" s="214" t="s">
        <v>153</v>
      </c>
      <c r="G215" s="212"/>
      <c r="H215" s="215">
        <v>26.059000000000001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151</v>
      </c>
      <c r="AU215" s="221" t="s">
        <v>83</v>
      </c>
      <c r="AV215" s="14" t="s">
        <v>143</v>
      </c>
      <c r="AW215" s="14" t="s">
        <v>30</v>
      </c>
      <c r="AX215" s="14" t="s">
        <v>81</v>
      </c>
      <c r="AY215" s="221" t="s">
        <v>136</v>
      </c>
    </row>
    <row r="216" spans="1:65" s="2" customFormat="1" ht="16.5" customHeight="1">
      <c r="A216" s="34"/>
      <c r="B216" s="35"/>
      <c r="C216" s="186" t="s">
        <v>217</v>
      </c>
      <c r="D216" s="186" t="s">
        <v>138</v>
      </c>
      <c r="E216" s="187" t="s">
        <v>284</v>
      </c>
      <c r="F216" s="188" t="s">
        <v>285</v>
      </c>
      <c r="G216" s="189" t="s">
        <v>165</v>
      </c>
      <c r="H216" s="190">
        <v>32.369</v>
      </c>
      <c r="I216" s="191"/>
      <c r="J216" s="192">
        <f>ROUND(I216*H216,2)</f>
        <v>0</v>
      </c>
      <c r="K216" s="188" t="s">
        <v>1</v>
      </c>
      <c r="L216" s="39"/>
      <c r="M216" s="193" t="s">
        <v>1</v>
      </c>
      <c r="N216" s="194" t="s">
        <v>38</v>
      </c>
      <c r="O216" s="71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143</v>
      </c>
      <c r="AT216" s="197" t="s">
        <v>138</v>
      </c>
      <c r="AU216" s="197" t="s">
        <v>83</v>
      </c>
      <c r="AY216" s="17" t="s">
        <v>136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81</v>
      </c>
      <c r="BK216" s="198">
        <f>ROUND(I216*H216,2)</f>
        <v>0</v>
      </c>
      <c r="BL216" s="17" t="s">
        <v>143</v>
      </c>
      <c r="BM216" s="197" t="s">
        <v>286</v>
      </c>
    </row>
    <row r="217" spans="1:65" s="2" customFormat="1" ht="29.25">
      <c r="A217" s="34"/>
      <c r="B217" s="35"/>
      <c r="C217" s="36"/>
      <c r="D217" s="201" t="s">
        <v>198</v>
      </c>
      <c r="E217" s="36"/>
      <c r="F217" s="232" t="s">
        <v>287</v>
      </c>
      <c r="G217" s="36"/>
      <c r="H217" s="36"/>
      <c r="I217" s="233"/>
      <c r="J217" s="36"/>
      <c r="K217" s="36"/>
      <c r="L217" s="39"/>
      <c r="M217" s="234"/>
      <c r="N217" s="235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198</v>
      </c>
      <c r="AU217" s="17" t="s">
        <v>83</v>
      </c>
    </row>
    <row r="218" spans="1:65" s="13" customFormat="1">
      <c r="B218" s="199"/>
      <c r="C218" s="200"/>
      <c r="D218" s="201" t="s">
        <v>151</v>
      </c>
      <c r="E218" s="202" t="s">
        <v>1</v>
      </c>
      <c r="F218" s="203" t="s">
        <v>288</v>
      </c>
      <c r="G218" s="200"/>
      <c r="H218" s="204">
        <v>32.369</v>
      </c>
      <c r="I218" s="205"/>
      <c r="J218" s="200"/>
      <c r="K218" s="200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151</v>
      </c>
      <c r="AU218" s="210" t="s">
        <v>83</v>
      </c>
      <c r="AV218" s="13" t="s">
        <v>83</v>
      </c>
      <c r="AW218" s="13" t="s">
        <v>30</v>
      </c>
      <c r="AX218" s="13" t="s">
        <v>73</v>
      </c>
      <c r="AY218" s="210" t="s">
        <v>136</v>
      </c>
    </row>
    <row r="219" spans="1:65" s="14" customFormat="1">
      <c r="B219" s="211"/>
      <c r="C219" s="212"/>
      <c r="D219" s="201" t="s">
        <v>151</v>
      </c>
      <c r="E219" s="213" t="s">
        <v>1</v>
      </c>
      <c r="F219" s="214" t="s">
        <v>153</v>
      </c>
      <c r="G219" s="212"/>
      <c r="H219" s="215">
        <v>32.369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151</v>
      </c>
      <c r="AU219" s="221" t="s">
        <v>83</v>
      </c>
      <c r="AV219" s="14" t="s">
        <v>143</v>
      </c>
      <c r="AW219" s="14" t="s">
        <v>30</v>
      </c>
      <c r="AX219" s="14" t="s">
        <v>81</v>
      </c>
      <c r="AY219" s="221" t="s">
        <v>136</v>
      </c>
    </row>
    <row r="220" spans="1:65" s="2" customFormat="1" ht="24">
      <c r="A220" s="34"/>
      <c r="B220" s="35"/>
      <c r="C220" s="186" t="s">
        <v>289</v>
      </c>
      <c r="D220" s="186" t="s">
        <v>138</v>
      </c>
      <c r="E220" s="187" t="s">
        <v>290</v>
      </c>
      <c r="F220" s="188" t="s">
        <v>291</v>
      </c>
      <c r="G220" s="189" t="s">
        <v>234</v>
      </c>
      <c r="H220" s="190">
        <v>10.177</v>
      </c>
      <c r="I220" s="191"/>
      <c r="J220" s="192">
        <f>ROUND(I220*H220,2)</f>
        <v>0</v>
      </c>
      <c r="K220" s="188" t="s">
        <v>142</v>
      </c>
      <c r="L220" s="39"/>
      <c r="M220" s="193" t="s">
        <v>1</v>
      </c>
      <c r="N220" s="194" t="s">
        <v>38</v>
      </c>
      <c r="O220" s="71"/>
      <c r="P220" s="195">
        <f>O220*H220</f>
        <v>0</v>
      </c>
      <c r="Q220" s="195">
        <v>0.34190999999999999</v>
      </c>
      <c r="R220" s="195">
        <f>Q220*H220</f>
        <v>3.4796180699999999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143</v>
      </c>
      <c r="AT220" s="197" t="s">
        <v>138</v>
      </c>
      <c r="AU220" s="197" t="s">
        <v>83</v>
      </c>
      <c r="AY220" s="17" t="s">
        <v>136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81</v>
      </c>
      <c r="BK220" s="198">
        <f>ROUND(I220*H220,2)</f>
        <v>0</v>
      </c>
      <c r="BL220" s="17" t="s">
        <v>143</v>
      </c>
      <c r="BM220" s="197" t="s">
        <v>292</v>
      </c>
    </row>
    <row r="221" spans="1:65" s="2" customFormat="1" ht="24">
      <c r="A221" s="34"/>
      <c r="B221" s="35"/>
      <c r="C221" s="186" t="s">
        <v>221</v>
      </c>
      <c r="D221" s="186" t="s">
        <v>138</v>
      </c>
      <c r="E221" s="187" t="s">
        <v>293</v>
      </c>
      <c r="F221" s="188" t="s">
        <v>294</v>
      </c>
      <c r="G221" s="189" t="s">
        <v>234</v>
      </c>
      <c r="H221" s="190">
        <v>8.6</v>
      </c>
      <c r="I221" s="191"/>
      <c r="J221" s="192">
        <f>ROUND(I221*H221,2)</f>
        <v>0</v>
      </c>
      <c r="K221" s="188" t="s">
        <v>142</v>
      </c>
      <c r="L221" s="39"/>
      <c r="M221" s="193" t="s">
        <v>1</v>
      </c>
      <c r="N221" s="194" t="s">
        <v>38</v>
      </c>
      <c r="O221" s="71"/>
      <c r="P221" s="195">
        <f>O221*H221</f>
        <v>0</v>
      </c>
      <c r="Q221" s="195">
        <v>2.102E-2</v>
      </c>
      <c r="R221" s="195">
        <f>Q221*H221</f>
        <v>0.18077199999999999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143</v>
      </c>
      <c r="AT221" s="197" t="s">
        <v>138</v>
      </c>
      <c r="AU221" s="197" t="s">
        <v>83</v>
      </c>
      <c r="AY221" s="17" t="s">
        <v>136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81</v>
      </c>
      <c r="BK221" s="198">
        <f>ROUND(I221*H221,2)</f>
        <v>0</v>
      </c>
      <c r="BL221" s="17" t="s">
        <v>143</v>
      </c>
      <c r="BM221" s="197" t="s">
        <v>295</v>
      </c>
    </row>
    <row r="222" spans="1:65" s="2" customFormat="1" ht="24">
      <c r="A222" s="34"/>
      <c r="B222" s="35"/>
      <c r="C222" s="186" t="s">
        <v>296</v>
      </c>
      <c r="D222" s="186" t="s">
        <v>138</v>
      </c>
      <c r="E222" s="187" t="s">
        <v>297</v>
      </c>
      <c r="F222" s="188" t="s">
        <v>298</v>
      </c>
      <c r="G222" s="189" t="s">
        <v>234</v>
      </c>
      <c r="H222" s="190">
        <v>17.2</v>
      </c>
      <c r="I222" s="191"/>
      <c r="J222" s="192">
        <f>ROUND(I222*H222,2)</f>
        <v>0</v>
      </c>
      <c r="K222" s="188" t="s">
        <v>142</v>
      </c>
      <c r="L222" s="39"/>
      <c r="M222" s="193" t="s">
        <v>1</v>
      </c>
      <c r="N222" s="194" t="s">
        <v>38</v>
      </c>
      <c r="O222" s="71"/>
      <c r="P222" s="195">
        <f>O222*H222</f>
        <v>0</v>
      </c>
      <c r="Q222" s="195">
        <v>2.102E-2</v>
      </c>
      <c r="R222" s="195">
        <f>Q222*H222</f>
        <v>0.36154399999999998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143</v>
      </c>
      <c r="AT222" s="197" t="s">
        <v>138</v>
      </c>
      <c r="AU222" s="197" t="s">
        <v>83</v>
      </c>
      <c r="AY222" s="17" t="s">
        <v>136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81</v>
      </c>
      <c r="BK222" s="198">
        <f>ROUND(I222*H222,2)</f>
        <v>0</v>
      </c>
      <c r="BL222" s="17" t="s">
        <v>143</v>
      </c>
      <c r="BM222" s="197" t="s">
        <v>299</v>
      </c>
    </row>
    <row r="223" spans="1:65" s="13" customFormat="1">
      <c r="B223" s="199"/>
      <c r="C223" s="200"/>
      <c r="D223" s="201" t="s">
        <v>151</v>
      </c>
      <c r="E223" s="202" t="s">
        <v>1</v>
      </c>
      <c r="F223" s="203" t="s">
        <v>300</v>
      </c>
      <c r="G223" s="200"/>
      <c r="H223" s="204">
        <v>17.2</v>
      </c>
      <c r="I223" s="205"/>
      <c r="J223" s="200"/>
      <c r="K223" s="200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151</v>
      </c>
      <c r="AU223" s="210" t="s">
        <v>83</v>
      </c>
      <c r="AV223" s="13" t="s">
        <v>83</v>
      </c>
      <c r="AW223" s="13" t="s">
        <v>30</v>
      </c>
      <c r="AX223" s="13" t="s">
        <v>73</v>
      </c>
      <c r="AY223" s="210" t="s">
        <v>136</v>
      </c>
    </row>
    <row r="224" spans="1:65" s="14" customFormat="1">
      <c r="B224" s="211"/>
      <c r="C224" s="212"/>
      <c r="D224" s="201" t="s">
        <v>151</v>
      </c>
      <c r="E224" s="213" t="s">
        <v>1</v>
      </c>
      <c r="F224" s="214" t="s">
        <v>153</v>
      </c>
      <c r="G224" s="212"/>
      <c r="H224" s="215">
        <v>17.2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151</v>
      </c>
      <c r="AU224" s="221" t="s">
        <v>83</v>
      </c>
      <c r="AV224" s="14" t="s">
        <v>143</v>
      </c>
      <c r="AW224" s="14" t="s">
        <v>30</v>
      </c>
      <c r="AX224" s="14" t="s">
        <v>81</v>
      </c>
      <c r="AY224" s="221" t="s">
        <v>136</v>
      </c>
    </row>
    <row r="225" spans="1:65" s="2" customFormat="1" ht="24">
      <c r="A225" s="34"/>
      <c r="B225" s="35"/>
      <c r="C225" s="186" t="s">
        <v>226</v>
      </c>
      <c r="D225" s="186" t="s">
        <v>138</v>
      </c>
      <c r="E225" s="187" t="s">
        <v>301</v>
      </c>
      <c r="F225" s="188" t="s">
        <v>302</v>
      </c>
      <c r="G225" s="189" t="s">
        <v>234</v>
      </c>
      <c r="H225" s="190">
        <v>0.70399999999999996</v>
      </c>
      <c r="I225" s="191"/>
      <c r="J225" s="192">
        <f>ROUND(I225*H225,2)</f>
        <v>0</v>
      </c>
      <c r="K225" s="188" t="s">
        <v>142</v>
      </c>
      <c r="L225" s="39"/>
      <c r="M225" s="193" t="s">
        <v>1</v>
      </c>
      <c r="N225" s="194" t="s">
        <v>38</v>
      </c>
      <c r="O225" s="71"/>
      <c r="P225" s="195">
        <f>O225*H225</f>
        <v>0</v>
      </c>
      <c r="Q225" s="195">
        <v>2.6450000000000001E-2</v>
      </c>
      <c r="R225" s="195">
        <f>Q225*H225</f>
        <v>1.86208E-2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143</v>
      </c>
      <c r="AT225" s="197" t="s">
        <v>138</v>
      </c>
      <c r="AU225" s="197" t="s">
        <v>83</v>
      </c>
      <c r="AY225" s="17" t="s">
        <v>136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7" t="s">
        <v>81</v>
      </c>
      <c r="BK225" s="198">
        <f>ROUND(I225*H225,2)</f>
        <v>0</v>
      </c>
      <c r="BL225" s="17" t="s">
        <v>143</v>
      </c>
      <c r="BM225" s="197" t="s">
        <v>303</v>
      </c>
    </row>
    <row r="226" spans="1:65" s="13" customFormat="1" ht="22.5">
      <c r="B226" s="199"/>
      <c r="C226" s="200"/>
      <c r="D226" s="201" t="s">
        <v>151</v>
      </c>
      <c r="E226" s="202" t="s">
        <v>1</v>
      </c>
      <c r="F226" s="203" t="s">
        <v>304</v>
      </c>
      <c r="G226" s="200"/>
      <c r="H226" s="204">
        <v>0.70399999999999996</v>
      </c>
      <c r="I226" s="205"/>
      <c r="J226" s="200"/>
      <c r="K226" s="200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151</v>
      </c>
      <c r="AU226" s="210" t="s">
        <v>83</v>
      </c>
      <c r="AV226" s="13" t="s">
        <v>83</v>
      </c>
      <c r="AW226" s="13" t="s">
        <v>30</v>
      </c>
      <c r="AX226" s="13" t="s">
        <v>73</v>
      </c>
      <c r="AY226" s="210" t="s">
        <v>136</v>
      </c>
    </row>
    <row r="227" spans="1:65" s="14" customFormat="1">
      <c r="B227" s="211"/>
      <c r="C227" s="212"/>
      <c r="D227" s="201" t="s">
        <v>151</v>
      </c>
      <c r="E227" s="213" t="s">
        <v>1</v>
      </c>
      <c r="F227" s="214" t="s">
        <v>153</v>
      </c>
      <c r="G227" s="212"/>
      <c r="H227" s="215">
        <v>0.70399999999999996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151</v>
      </c>
      <c r="AU227" s="221" t="s">
        <v>83</v>
      </c>
      <c r="AV227" s="14" t="s">
        <v>143</v>
      </c>
      <c r="AW227" s="14" t="s">
        <v>30</v>
      </c>
      <c r="AX227" s="14" t="s">
        <v>81</v>
      </c>
      <c r="AY227" s="221" t="s">
        <v>136</v>
      </c>
    </row>
    <row r="228" spans="1:65" s="2" customFormat="1" ht="24">
      <c r="A228" s="34"/>
      <c r="B228" s="35"/>
      <c r="C228" s="186" t="s">
        <v>305</v>
      </c>
      <c r="D228" s="186" t="s">
        <v>138</v>
      </c>
      <c r="E228" s="187" t="s">
        <v>306</v>
      </c>
      <c r="F228" s="188" t="s">
        <v>307</v>
      </c>
      <c r="G228" s="189" t="s">
        <v>234</v>
      </c>
      <c r="H228" s="190">
        <v>0.70399999999999996</v>
      </c>
      <c r="I228" s="191"/>
      <c r="J228" s="192">
        <f>ROUND(I228*H228,2)</f>
        <v>0</v>
      </c>
      <c r="K228" s="188" t="s">
        <v>142</v>
      </c>
      <c r="L228" s="39"/>
      <c r="M228" s="193" t="s">
        <v>1</v>
      </c>
      <c r="N228" s="194" t="s">
        <v>38</v>
      </c>
      <c r="O228" s="71"/>
      <c r="P228" s="195">
        <f>O228*H228</f>
        <v>0</v>
      </c>
      <c r="Q228" s="195">
        <v>2.6450000000000001E-2</v>
      </c>
      <c r="R228" s="195">
        <f>Q228*H228</f>
        <v>1.86208E-2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143</v>
      </c>
      <c r="AT228" s="197" t="s">
        <v>138</v>
      </c>
      <c r="AU228" s="197" t="s">
        <v>83</v>
      </c>
      <c r="AY228" s="17" t="s">
        <v>136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81</v>
      </c>
      <c r="BK228" s="198">
        <f>ROUND(I228*H228,2)</f>
        <v>0</v>
      </c>
      <c r="BL228" s="17" t="s">
        <v>143</v>
      </c>
      <c r="BM228" s="197" t="s">
        <v>308</v>
      </c>
    </row>
    <row r="229" spans="1:65" s="2" customFormat="1" ht="24">
      <c r="A229" s="34"/>
      <c r="B229" s="35"/>
      <c r="C229" s="186" t="s">
        <v>231</v>
      </c>
      <c r="D229" s="186" t="s">
        <v>138</v>
      </c>
      <c r="E229" s="187" t="s">
        <v>309</v>
      </c>
      <c r="F229" s="188" t="s">
        <v>310</v>
      </c>
      <c r="G229" s="189" t="s">
        <v>146</v>
      </c>
      <c r="H229" s="190">
        <v>22.975000000000001</v>
      </c>
      <c r="I229" s="191"/>
      <c r="J229" s="192">
        <f>ROUND(I229*H229,2)</f>
        <v>0</v>
      </c>
      <c r="K229" s="188" t="s">
        <v>142</v>
      </c>
      <c r="L229" s="39"/>
      <c r="M229" s="193" t="s">
        <v>1</v>
      </c>
      <c r="N229" s="194" t="s">
        <v>38</v>
      </c>
      <c r="O229" s="71"/>
      <c r="P229" s="195">
        <f>O229*H229</f>
        <v>0</v>
      </c>
      <c r="Q229" s="195">
        <v>2.4500000000000002</v>
      </c>
      <c r="R229" s="195">
        <f>Q229*H229</f>
        <v>56.288750000000007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143</v>
      </c>
      <c r="AT229" s="197" t="s">
        <v>138</v>
      </c>
      <c r="AU229" s="197" t="s">
        <v>83</v>
      </c>
      <c r="AY229" s="17" t="s">
        <v>136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7" t="s">
        <v>81</v>
      </c>
      <c r="BK229" s="198">
        <f>ROUND(I229*H229,2)</f>
        <v>0</v>
      </c>
      <c r="BL229" s="17" t="s">
        <v>143</v>
      </c>
      <c r="BM229" s="197" t="s">
        <v>311</v>
      </c>
    </row>
    <row r="230" spans="1:65" s="13" customFormat="1">
      <c r="B230" s="199"/>
      <c r="C230" s="200"/>
      <c r="D230" s="201" t="s">
        <v>151</v>
      </c>
      <c r="E230" s="202" t="s">
        <v>1</v>
      </c>
      <c r="F230" s="203" t="s">
        <v>312</v>
      </c>
      <c r="G230" s="200"/>
      <c r="H230" s="204">
        <v>14.413</v>
      </c>
      <c r="I230" s="205"/>
      <c r="J230" s="200"/>
      <c r="K230" s="200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151</v>
      </c>
      <c r="AU230" s="210" t="s">
        <v>83</v>
      </c>
      <c r="AV230" s="13" t="s">
        <v>83</v>
      </c>
      <c r="AW230" s="13" t="s">
        <v>30</v>
      </c>
      <c r="AX230" s="13" t="s">
        <v>73</v>
      </c>
      <c r="AY230" s="210" t="s">
        <v>136</v>
      </c>
    </row>
    <row r="231" spans="1:65" s="13" customFormat="1">
      <c r="B231" s="199"/>
      <c r="C231" s="200"/>
      <c r="D231" s="201" t="s">
        <v>151</v>
      </c>
      <c r="E231" s="202" t="s">
        <v>1</v>
      </c>
      <c r="F231" s="203" t="s">
        <v>313</v>
      </c>
      <c r="G231" s="200"/>
      <c r="H231" s="204">
        <v>8.5619999999999994</v>
      </c>
      <c r="I231" s="205"/>
      <c r="J231" s="200"/>
      <c r="K231" s="200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151</v>
      </c>
      <c r="AU231" s="210" t="s">
        <v>83</v>
      </c>
      <c r="AV231" s="13" t="s">
        <v>83</v>
      </c>
      <c r="AW231" s="13" t="s">
        <v>30</v>
      </c>
      <c r="AX231" s="13" t="s">
        <v>73</v>
      </c>
      <c r="AY231" s="210" t="s">
        <v>136</v>
      </c>
    </row>
    <row r="232" spans="1:65" s="14" customFormat="1">
      <c r="B232" s="211"/>
      <c r="C232" s="212"/>
      <c r="D232" s="201" t="s">
        <v>151</v>
      </c>
      <c r="E232" s="213" t="s">
        <v>1</v>
      </c>
      <c r="F232" s="214" t="s">
        <v>153</v>
      </c>
      <c r="G232" s="212"/>
      <c r="H232" s="215">
        <v>22.975000000000001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151</v>
      </c>
      <c r="AU232" s="221" t="s">
        <v>83</v>
      </c>
      <c r="AV232" s="14" t="s">
        <v>143</v>
      </c>
      <c r="AW232" s="14" t="s">
        <v>30</v>
      </c>
      <c r="AX232" s="14" t="s">
        <v>81</v>
      </c>
      <c r="AY232" s="221" t="s">
        <v>136</v>
      </c>
    </row>
    <row r="233" spans="1:65" s="2" customFormat="1" ht="33" customHeight="1">
      <c r="A233" s="34"/>
      <c r="B233" s="35"/>
      <c r="C233" s="186" t="s">
        <v>314</v>
      </c>
      <c r="D233" s="186" t="s">
        <v>138</v>
      </c>
      <c r="E233" s="187" t="s">
        <v>315</v>
      </c>
      <c r="F233" s="188" t="s">
        <v>316</v>
      </c>
      <c r="G233" s="189" t="s">
        <v>234</v>
      </c>
      <c r="H233" s="190">
        <v>58.134</v>
      </c>
      <c r="I233" s="191"/>
      <c r="J233" s="192">
        <f>ROUND(I233*H233,2)</f>
        <v>0</v>
      </c>
      <c r="K233" s="188" t="s">
        <v>142</v>
      </c>
      <c r="L233" s="39"/>
      <c r="M233" s="193" t="s">
        <v>1</v>
      </c>
      <c r="N233" s="194" t="s">
        <v>38</v>
      </c>
      <c r="O233" s="71"/>
      <c r="P233" s="195">
        <f>O233*H233</f>
        <v>0</v>
      </c>
      <c r="Q233" s="195">
        <v>1.031199</v>
      </c>
      <c r="R233" s="195">
        <f>Q233*H233</f>
        <v>59.947722665999997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143</v>
      </c>
      <c r="AT233" s="197" t="s">
        <v>138</v>
      </c>
      <c r="AU233" s="197" t="s">
        <v>83</v>
      </c>
      <c r="AY233" s="17" t="s">
        <v>136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81</v>
      </c>
      <c r="BK233" s="198">
        <f>ROUND(I233*H233,2)</f>
        <v>0</v>
      </c>
      <c r="BL233" s="17" t="s">
        <v>143</v>
      </c>
      <c r="BM233" s="197" t="s">
        <v>317</v>
      </c>
    </row>
    <row r="234" spans="1:65" s="13" customFormat="1">
      <c r="B234" s="199"/>
      <c r="C234" s="200"/>
      <c r="D234" s="201" t="s">
        <v>151</v>
      </c>
      <c r="E234" s="202" t="s">
        <v>1</v>
      </c>
      <c r="F234" s="203" t="s">
        <v>318</v>
      </c>
      <c r="G234" s="200"/>
      <c r="H234" s="204">
        <v>22.532</v>
      </c>
      <c r="I234" s="205"/>
      <c r="J234" s="200"/>
      <c r="K234" s="200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151</v>
      </c>
      <c r="AU234" s="210" t="s">
        <v>83</v>
      </c>
      <c r="AV234" s="13" t="s">
        <v>83</v>
      </c>
      <c r="AW234" s="13" t="s">
        <v>30</v>
      </c>
      <c r="AX234" s="13" t="s">
        <v>73</v>
      </c>
      <c r="AY234" s="210" t="s">
        <v>136</v>
      </c>
    </row>
    <row r="235" spans="1:65" s="13" customFormat="1">
      <c r="B235" s="199"/>
      <c r="C235" s="200"/>
      <c r="D235" s="201" t="s">
        <v>151</v>
      </c>
      <c r="E235" s="202" t="s">
        <v>1</v>
      </c>
      <c r="F235" s="203" t="s">
        <v>319</v>
      </c>
      <c r="G235" s="200"/>
      <c r="H235" s="204">
        <v>35.601999999999997</v>
      </c>
      <c r="I235" s="205"/>
      <c r="J235" s="200"/>
      <c r="K235" s="200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151</v>
      </c>
      <c r="AU235" s="210" t="s">
        <v>83</v>
      </c>
      <c r="AV235" s="13" t="s">
        <v>83</v>
      </c>
      <c r="AW235" s="13" t="s">
        <v>30</v>
      </c>
      <c r="AX235" s="13" t="s">
        <v>73</v>
      </c>
      <c r="AY235" s="210" t="s">
        <v>136</v>
      </c>
    </row>
    <row r="236" spans="1:65" s="14" customFormat="1">
      <c r="B236" s="211"/>
      <c r="C236" s="212"/>
      <c r="D236" s="201" t="s">
        <v>151</v>
      </c>
      <c r="E236" s="213" t="s">
        <v>1</v>
      </c>
      <c r="F236" s="214" t="s">
        <v>153</v>
      </c>
      <c r="G236" s="212"/>
      <c r="H236" s="215">
        <v>58.134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151</v>
      </c>
      <c r="AU236" s="221" t="s">
        <v>83</v>
      </c>
      <c r="AV236" s="14" t="s">
        <v>143</v>
      </c>
      <c r="AW236" s="14" t="s">
        <v>30</v>
      </c>
      <c r="AX236" s="14" t="s">
        <v>81</v>
      </c>
      <c r="AY236" s="221" t="s">
        <v>136</v>
      </c>
    </row>
    <row r="237" spans="1:65" s="12" customFormat="1" ht="22.9" customHeight="1">
      <c r="B237" s="170"/>
      <c r="C237" s="171"/>
      <c r="D237" s="172" t="s">
        <v>72</v>
      </c>
      <c r="E237" s="184" t="s">
        <v>158</v>
      </c>
      <c r="F237" s="184" t="s">
        <v>320</v>
      </c>
      <c r="G237" s="171"/>
      <c r="H237" s="171"/>
      <c r="I237" s="174"/>
      <c r="J237" s="185">
        <f>BK237</f>
        <v>0</v>
      </c>
      <c r="K237" s="171"/>
      <c r="L237" s="176"/>
      <c r="M237" s="177"/>
      <c r="N237" s="178"/>
      <c r="O237" s="178"/>
      <c r="P237" s="179">
        <f>SUM(P238:P239)</f>
        <v>0</v>
      </c>
      <c r="Q237" s="178"/>
      <c r="R237" s="179">
        <f>SUM(R238:R239)</f>
        <v>9.9109999999999997E-3</v>
      </c>
      <c r="S237" s="178"/>
      <c r="T237" s="180">
        <f>SUM(T238:T239)</f>
        <v>2.8220000000000001</v>
      </c>
      <c r="AR237" s="181" t="s">
        <v>81</v>
      </c>
      <c r="AT237" s="182" t="s">
        <v>72</v>
      </c>
      <c r="AU237" s="182" t="s">
        <v>81</v>
      </c>
      <c r="AY237" s="181" t="s">
        <v>136</v>
      </c>
      <c r="BK237" s="183">
        <f>SUM(BK238:BK239)</f>
        <v>0</v>
      </c>
    </row>
    <row r="238" spans="1:65" s="2" customFormat="1" ht="24">
      <c r="A238" s="34"/>
      <c r="B238" s="35"/>
      <c r="C238" s="186" t="s">
        <v>235</v>
      </c>
      <c r="D238" s="186" t="s">
        <v>138</v>
      </c>
      <c r="E238" s="187" t="s">
        <v>321</v>
      </c>
      <c r="F238" s="188" t="s">
        <v>322</v>
      </c>
      <c r="G238" s="189" t="s">
        <v>192</v>
      </c>
      <c r="H238" s="190">
        <v>15</v>
      </c>
      <c r="I238" s="191"/>
      <c r="J238" s="192">
        <f>ROUND(I238*H238,2)</f>
        <v>0</v>
      </c>
      <c r="K238" s="188" t="s">
        <v>142</v>
      </c>
      <c r="L238" s="39"/>
      <c r="M238" s="193" t="s">
        <v>1</v>
      </c>
      <c r="N238" s="194" t="s">
        <v>38</v>
      </c>
      <c r="O238" s="71"/>
      <c r="P238" s="195">
        <f>O238*H238</f>
        <v>0</v>
      </c>
      <c r="Q238" s="195">
        <v>5.8299999999999997E-4</v>
      </c>
      <c r="R238" s="195">
        <f>Q238*H238</f>
        <v>8.7449999999999993E-3</v>
      </c>
      <c r="S238" s="195">
        <v>0.16600000000000001</v>
      </c>
      <c r="T238" s="196">
        <f>S238*H238</f>
        <v>2.4900000000000002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143</v>
      </c>
      <c r="AT238" s="197" t="s">
        <v>138</v>
      </c>
      <c r="AU238" s="197" t="s">
        <v>83</v>
      </c>
      <c r="AY238" s="17" t="s">
        <v>136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81</v>
      </c>
      <c r="BK238" s="198">
        <f>ROUND(I238*H238,2)</f>
        <v>0</v>
      </c>
      <c r="BL238" s="17" t="s">
        <v>143</v>
      </c>
      <c r="BM238" s="197" t="s">
        <v>323</v>
      </c>
    </row>
    <row r="239" spans="1:65" s="2" customFormat="1" ht="24">
      <c r="A239" s="34"/>
      <c r="B239" s="35"/>
      <c r="C239" s="186" t="s">
        <v>324</v>
      </c>
      <c r="D239" s="186" t="s">
        <v>138</v>
      </c>
      <c r="E239" s="187" t="s">
        <v>325</v>
      </c>
      <c r="F239" s="188" t="s">
        <v>326</v>
      </c>
      <c r="G239" s="189" t="s">
        <v>192</v>
      </c>
      <c r="H239" s="190">
        <v>2</v>
      </c>
      <c r="I239" s="191"/>
      <c r="J239" s="192">
        <f>ROUND(I239*H239,2)</f>
        <v>0</v>
      </c>
      <c r="K239" s="188" t="s">
        <v>142</v>
      </c>
      <c r="L239" s="39"/>
      <c r="M239" s="193" t="s">
        <v>1</v>
      </c>
      <c r="N239" s="194" t="s">
        <v>38</v>
      </c>
      <c r="O239" s="71"/>
      <c r="P239" s="195">
        <f>O239*H239</f>
        <v>0</v>
      </c>
      <c r="Q239" s="195">
        <v>5.8299999999999997E-4</v>
      </c>
      <c r="R239" s="195">
        <f>Q239*H239</f>
        <v>1.1659999999999999E-3</v>
      </c>
      <c r="S239" s="195">
        <v>0.16600000000000001</v>
      </c>
      <c r="T239" s="196">
        <f>S239*H239</f>
        <v>0.33200000000000002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143</v>
      </c>
      <c r="AT239" s="197" t="s">
        <v>138</v>
      </c>
      <c r="AU239" s="197" t="s">
        <v>83</v>
      </c>
      <c r="AY239" s="17" t="s">
        <v>136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7" t="s">
        <v>81</v>
      </c>
      <c r="BK239" s="198">
        <f>ROUND(I239*H239,2)</f>
        <v>0</v>
      </c>
      <c r="BL239" s="17" t="s">
        <v>143</v>
      </c>
      <c r="BM239" s="197" t="s">
        <v>327</v>
      </c>
    </row>
    <row r="240" spans="1:65" s="12" customFormat="1" ht="22.9" customHeight="1">
      <c r="B240" s="170"/>
      <c r="C240" s="171"/>
      <c r="D240" s="172" t="s">
        <v>72</v>
      </c>
      <c r="E240" s="184" t="s">
        <v>150</v>
      </c>
      <c r="F240" s="184" t="s">
        <v>328</v>
      </c>
      <c r="G240" s="171"/>
      <c r="H240" s="171"/>
      <c r="I240" s="174"/>
      <c r="J240" s="185">
        <f>BK240</f>
        <v>0</v>
      </c>
      <c r="K240" s="171"/>
      <c r="L240" s="176"/>
      <c r="M240" s="177"/>
      <c r="N240" s="178"/>
      <c r="O240" s="178"/>
      <c r="P240" s="179">
        <f>SUM(P241:P253)</f>
        <v>0</v>
      </c>
      <c r="Q240" s="178"/>
      <c r="R240" s="179">
        <f>SUM(R241:R253)</f>
        <v>2.3074903899999999</v>
      </c>
      <c r="S240" s="178"/>
      <c r="T240" s="180">
        <f>SUM(T241:T253)</f>
        <v>2.5124999999999997</v>
      </c>
      <c r="AR240" s="181" t="s">
        <v>81</v>
      </c>
      <c r="AT240" s="182" t="s">
        <v>72</v>
      </c>
      <c r="AU240" s="182" t="s">
        <v>81</v>
      </c>
      <c r="AY240" s="181" t="s">
        <v>136</v>
      </c>
      <c r="BK240" s="183">
        <f>SUM(BK241:BK253)</f>
        <v>0</v>
      </c>
    </row>
    <row r="241" spans="1:65" s="2" customFormat="1" ht="33" customHeight="1">
      <c r="A241" s="34"/>
      <c r="B241" s="35"/>
      <c r="C241" s="186" t="s">
        <v>239</v>
      </c>
      <c r="D241" s="186" t="s">
        <v>138</v>
      </c>
      <c r="E241" s="187" t="s">
        <v>329</v>
      </c>
      <c r="F241" s="188" t="s">
        <v>330</v>
      </c>
      <c r="G241" s="189" t="s">
        <v>141</v>
      </c>
      <c r="H241" s="190">
        <v>18.96</v>
      </c>
      <c r="I241" s="191"/>
      <c r="J241" s="192">
        <f>ROUND(I241*H241,2)</f>
        <v>0</v>
      </c>
      <c r="K241" s="188" t="s">
        <v>1</v>
      </c>
      <c r="L241" s="39"/>
      <c r="M241" s="193" t="s">
        <v>1</v>
      </c>
      <c r="N241" s="194" t="s">
        <v>38</v>
      </c>
      <c r="O241" s="71"/>
      <c r="P241" s="195">
        <f>O241*H241</f>
        <v>0</v>
      </c>
      <c r="Q241" s="195">
        <v>0</v>
      </c>
      <c r="R241" s="195">
        <f>Q241*H241</f>
        <v>0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143</v>
      </c>
      <c r="AT241" s="197" t="s">
        <v>138</v>
      </c>
      <c r="AU241" s="197" t="s">
        <v>83</v>
      </c>
      <c r="AY241" s="17" t="s">
        <v>136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81</v>
      </c>
      <c r="BK241" s="198">
        <f>ROUND(I241*H241,2)</f>
        <v>0</v>
      </c>
      <c r="BL241" s="17" t="s">
        <v>143</v>
      </c>
      <c r="BM241" s="197" t="s">
        <v>331</v>
      </c>
    </row>
    <row r="242" spans="1:65" s="13" customFormat="1">
      <c r="B242" s="199"/>
      <c r="C242" s="200"/>
      <c r="D242" s="201" t="s">
        <v>151</v>
      </c>
      <c r="E242" s="202" t="s">
        <v>1</v>
      </c>
      <c r="F242" s="203" t="s">
        <v>332</v>
      </c>
      <c r="G242" s="200"/>
      <c r="H242" s="204">
        <v>18.96</v>
      </c>
      <c r="I242" s="205"/>
      <c r="J242" s="200"/>
      <c r="K242" s="200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151</v>
      </c>
      <c r="AU242" s="210" t="s">
        <v>83</v>
      </c>
      <c r="AV242" s="13" t="s">
        <v>83</v>
      </c>
      <c r="AW242" s="13" t="s">
        <v>30</v>
      </c>
      <c r="AX242" s="13" t="s">
        <v>73</v>
      </c>
      <c r="AY242" s="210" t="s">
        <v>136</v>
      </c>
    </row>
    <row r="243" spans="1:65" s="14" customFormat="1">
      <c r="B243" s="211"/>
      <c r="C243" s="212"/>
      <c r="D243" s="201" t="s">
        <v>151</v>
      </c>
      <c r="E243" s="213" t="s">
        <v>1</v>
      </c>
      <c r="F243" s="214" t="s">
        <v>153</v>
      </c>
      <c r="G243" s="212"/>
      <c r="H243" s="215">
        <v>18.96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151</v>
      </c>
      <c r="AU243" s="221" t="s">
        <v>83</v>
      </c>
      <c r="AV243" s="14" t="s">
        <v>143</v>
      </c>
      <c r="AW243" s="14" t="s">
        <v>30</v>
      </c>
      <c r="AX243" s="14" t="s">
        <v>81</v>
      </c>
      <c r="AY243" s="221" t="s">
        <v>136</v>
      </c>
    </row>
    <row r="244" spans="1:65" s="2" customFormat="1" ht="33" customHeight="1">
      <c r="A244" s="34"/>
      <c r="B244" s="35"/>
      <c r="C244" s="186" t="s">
        <v>333</v>
      </c>
      <c r="D244" s="186" t="s">
        <v>138</v>
      </c>
      <c r="E244" s="187" t="s">
        <v>334</v>
      </c>
      <c r="F244" s="188" t="s">
        <v>335</v>
      </c>
      <c r="G244" s="189" t="s">
        <v>234</v>
      </c>
      <c r="H244" s="190">
        <v>33.5</v>
      </c>
      <c r="I244" s="191"/>
      <c r="J244" s="192">
        <f>ROUND(I244*H244,2)</f>
        <v>0</v>
      </c>
      <c r="K244" s="188" t="s">
        <v>142</v>
      </c>
      <c r="L244" s="39"/>
      <c r="M244" s="193" t="s">
        <v>1</v>
      </c>
      <c r="N244" s="194" t="s">
        <v>38</v>
      </c>
      <c r="O244" s="71"/>
      <c r="P244" s="195">
        <f>O244*H244</f>
        <v>0</v>
      </c>
      <c r="Q244" s="195">
        <v>6.6961699999999999E-2</v>
      </c>
      <c r="R244" s="195">
        <f>Q244*H244</f>
        <v>2.2432169499999999</v>
      </c>
      <c r="S244" s="195">
        <v>7.4999999999999997E-2</v>
      </c>
      <c r="T244" s="196">
        <f>S244*H244</f>
        <v>2.5124999999999997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143</v>
      </c>
      <c r="AT244" s="197" t="s">
        <v>138</v>
      </c>
      <c r="AU244" s="197" t="s">
        <v>83</v>
      </c>
      <c r="AY244" s="17" t="s">
        <v>136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7" t="s">
        <v>81</v>
      </c>
      <c r="BK244" s="198">
        <f>ROUND(I244*H244,2)</f>
        <v>0</v>
      </c>
      <c r="BL244" s="17" t="s">
        <v>143</v>
      </c>
      <c r="BM244" s="197" t="s">
        <v>336</v>
      </c>
    </row>
    <row r="245" spans="1:65" s="13" customFormat="1">
      <c r="B245" s="199"/>
      <c r="C245" s="200"/>
      <c r="D245" s="201" t="s">
        <v>151</v>
      </c>
      <c r="E245" s="202" t="s">
        <v>1</v>
      </c>
      <c r="F245" s="203" t="s">
        <v>236</v>
      </c>
      <c r="G245" s="200"/>
      <c r="H245" s="204">
        <v>0.5</v>
      </c>
      <c r="I245" s="205"/>
      <c r="J245" s="200"/>
      <c r="K245" s="200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151</v>
      </c>
      <c r="AU245" s="210" t="s">
        <v>83</v>
      </c>
      <c r="AV245" s="13" t="s">
        <v>83</v>
      </c>
      <c r="AW245" s="13" t="s">
        <v>30</v>
      </c>
      <c r="AX245" s="13" t="s">
        <v>73</v>
      </c>
      <c r="AY245" s="210" t="s">
        <v>136</v>
      </c>
    </row>
    <row r="246" spans="1:65" s="13" customFormat="1">
      <c r="B246" s="199"/>
      <c r="C246" s="200"/>
      <c r="D246" s="201" t="s">
        <v>151</v>
      </c>
      <c r="E246" s="202" t="s">
        <v>1</v>
      </c>
      <c r="F246" s="203" t="s">
        <v>337</v>
      </c>
      <c r="G246" s="200"/>
      <c r="H246" s="204">
        <v>33</v>
      </c>
      <c r="I246" s="205"/>
      <c r="J246" s="200"/>
      <c r="K246" s="200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151</v>
      </c>
      <c r="AU246" s="210" t="s">
        <v>83</v>
      </c>
      <c r="AV246" s="13" t="s">
        <v>83</v>
      </c>
      <c r="AW246" s="13" t="s">
        <v>30</v>
      </c>
      <c r="AX246" s="13" t="s">
        <v>73</v>
      </c>
      <c r="AY246" s="210" t="s">
        <v>136</v>
      </c>
    </row>
    <row r="247" spans="1:65" s="14" customFormat="1">
      <c r="B247" s="211"/>
      <c r="C247" s="212"/>
      <c r="D247" s="201" t="s">
        <v>151</v>
      </c>
      <c r="E247" s="213" t="s">
        <v>1</v>
      </c>
      <c r="F247" s="214" t="s">
        <v>153</v>
      </c>
      <c r="G247" s="212"/>
      <c r="H247" s="215">
        <v>33.5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151</v>
      </c>
      <c r="AU247" s="221" t="s">
        <v>83</v>
      </c>
      <c r="AV247" s="14" t="s">
        <v>143</v>
      </c>
      <c r="AW247" s="14" t="s">
        <v>30</v>
      </c>
      <c r="AX247" s="14" t="s">
        <v>81</v>
      </c>
      <c r="AY247" s="221" t="s">
        <v>136</v>
      </c>
    </row>
    <row r="248" spans="1:65" s="2" customFormat="1" ht="16.5" customHeight="1">
      <c r="A248" s="34"/>
      <c r="B248" s="35"/>
      <c r="C248" s="222" t="s">
        <v>242</v>
      </c>
      <c r="D248" s="222" t="s">
        <v>183</v>
      </c>
      <c r="E248" s="223" t="s">
        <v>338</v>
      </c>
      <c r="F248" s="224" t="s">
        <v>339</v>
      </c>
      <c r="G248" s="225" t="s">
        <v>263</v>
      </c>
      <c r="H248" s="226">
        <v>50.82</v>
      </c>
      <c r="I248" s="227"/>
      <c r="J248" s="228">
        <f>ROUND(I248*H248,2)</f>
        <v>0</v>
      </c>
      <c r="K248" s="224" t="s">
        <v>142</v>
      </c>
      <c r="L248" s="229"/>
      <c r="M248" s="230" t="s">
        <v>1</v>
      </c>
      <c r="N248" s="231" t="s">
        <v>38</v>
      </c>
      <c r="O248" s="71"/>
      <c r="P248" s="195">
        <f>O248*H248</f>
        <v>0</v>
      </c>
      <c r="Q248" s="195">
        <v>1E-3</v>
      </c>
      <c r="R248" s="195">
        <f>Q248*H248</f>
        <v>5.0820000000000004E-2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156</v>
      </c>
      <c r="AT248" s="197" t="s">
        <v>183</v>
      </c>
      <c r="AU248" s="197" t="s">
        <v>83</v>
      </c>
      <c r="AY248" s="17" t="s">
        <v>136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81</v>
      </c>
      <c r="BK248" s="198">
        <f>ROUND(I248*H248,2)</f>
        <v>0</v>
      </c>
      <c r="BL248" s="17" t="s">
        <v>143</v>
      </c>
      <c r="BM248" s="197" t="s">
        <v>340</v>
      </c>
    </row>
    <row r="249" spans="1:65" s="13" customFormat="1">
      <c r="B249" s="199"/>
      <c r="C249" s="200"/>
      <c r="D249" s="201" t="s">
        <v>151</v>
      </c>
      <c r="E249" s="202" t="s">
        <v>1</v>
      </c>
      <c r="F249" s="203" t="s">
        <v>341</v>
      </c>
      <c r="G249" s="200"/>
      <c r="H249" s="204">
        <v>50.82</v>
      </c>
      <c r="I249" s="205"/>
      <c r="J249" s="200"/>
      <c r="K249" s="200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151</v>
      </c>
      <c r="AU249" s="210" t="s">
        <v>83</v>
      </c>
      <c r="AV249" s="13" t="s">
        <v>83</v>
      </c>
      <c r="AW249" s="13" t="s">
        <v>30</v>
      </c>
      <c r="AX249" s="13" t="s">
        <v>73</v>
      </c>
      <c r="AY249" s="210" t="s">
        <v>136</v>
      </c>
    </row>
    <row r="250" spans="1:65" s="14" customFormat="1">
      <c r="B250" s="211"/>
      <c r="C250" s="212"/>
      <c r="D250" s="201" t="s">
        <v>151</v>
      </c>
      <c r="E250" s="213" t="s">
        <v>1</v>
      </c>
      <c r="F250" s="214" t="s">
        <v>153</v>
      </c>
      <c r="G250" s="212"/>
      <c r="H250" s="215">
        <v>50.82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151</v>
      </c>
      <c r="AU250" s="221" t="s">
        <v>83</v>
      </c>
      <c r="AV250" s="14" t="s">
        <v>143</v>
      </c>
      <c r="AW250" s="14" t="s">
        <v>30</v>
      </c>
      <c r="AX250" s="14" t="s">
        <v>81</v>
      </c>
      <c r="AY250" s="221" t="s">
        <v>136</v>
      </c>
    </row>
    <row r="251" spans="1:65" s="2" customFormat="1" ht="33" customHeight="1">
      <c r="A251" s="34"/>
      <c r="B251" s="35"/>
      <c r="C251" s="186" t="s">
        <v>342</v>
      </c>
      <c r="D251" s="186" t="s">
        <v>138</v>
      </c>
      <c r="E251" s="187" t="s">
        <v>343</v>
      </c>
      <c r="F251" s="188" t="s">
        <v>344</v>
      </c>
      <c r="G251" s="189" t="s">
        <v>234</v>
      </c>
      <c r="H251" s="190">
        <v>1.2</v>
      </c>
      <c r="I251" s="191"/>
      <c r="J251" s="192">
        <f>ROUND(I251*H251,2)</f>
        <v>0</v>
      </c>
      <c r="K251" s="188" t="s">
        <v>142</v>
      </c>
      <c r="L251" s="39"/>
      <c r="M251" s="193" t="s">
        <v>1</v>
      </c>
      <c r="N251" s="194" t="s">
        <v>38</v>
      </c>
      <c r="O251" s="71"/>
      <c r="P251" s="195">
        <f>O251*H251</f>
        <v>0</v>
      </c>
      <c r="Q251" s="195">
        <v>1.1211199999999999E-2</v>
      </c>
      <c r="R251" s="195">
        <f>Q251*H251</f>
        <v>1.3453439999999999E-2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143</v>
      </c>
      <c r="AT251" s="197" t="s">
        <v>138</v>
      </c>
      <c r="AU251" s="197" t="s">
        <v>83</v>
      </c>
      <c r="AY251" s="17" t="s">
        <v>136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81</v>
      </c>
      <c r="BK251" s="198">
        <f>ROUND(I251*H251,2)</f>
        <v>0</v>
      </c>
      <c r="BL251" s="17" t="s">
        <v>143</v>
      </c>
      <c r="BM251" s="197" t="s">
        <v>345</v>
      </c>
    </row>
    <row r="252" spans="1:65" s="13" customFormat="1" ht="22.5">
      <c r="B252" s="199"/>
      <c r="C252" s="200"/>
      <c r="D252" s="201" t="s">
        <v>151</v>
      </c>
      <c r="E252" s="202" t="s">
        <v>1</v>
      </c>
      <c r="F252" s="203" t="s">
        <v>346</v>
      </c>
      <c r="G252" s="200"/>
      <c r="H252" s="204">
        <v>1.2</v>
      </c>
      <c r="I252" s="205"/>
      <c r="J252" s="200"/>
      <c r="K252" s="200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151</v>
      </c>
      <c r="AU252" s="210" t="s">
        <v>83</v>
      </c>
      <c r="AV252" s="13" t="s">
        <v>83</v>
      </c>
      <c r="AW252" s="13" t="s">
        <v>30</v>
      </c>
      <c r="AX252" s="13" t="s">
        <v>73</v>
      </c>
      <c r="AY252" s="210" t="s">
        <v>136</v>
      </c>
    </row>
    <row r="253" spans="1:65" s="14" customFormat="1">
      <c r="B253" s="211"/>
      <c r="C253" s="212"/>
      <c r="D253" s="201" t="s">
        <v>151</v>
      </c>
      <c r="E253" s="213" t="s">
        <v>1</v>
      </c>
      <c r="F253" s="214" t="s">
        <v>153</v>
      </c>
      <c r="G253" s="212"/>
      <c r="H253" s="215">
        <v>1.2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151</v>
      </c>
      <c r="AU253" s="221" t="s">
        <v>83</v>
      </c>
      <c r="AV253" s="14" t="s">
        <v>143</v>
      </c>
      <c r="AW253" s="14" t="s">
        <v>30</v>
      </c>
      <c r="AX253" s="14" t="s">
        <v>81</v>
      </c>
      <c r="AY253" s="221" t="s">
        <v>136</v>
      </c>
    </row>
    <row r="254" spans="1:65" s="12" customFormat="1" ht="22.9" customHeight="1">
      <c r="B254" s="170"/>
      <c r="C254" s="171"/>
      <c r="D254" s="172" t="s">
        <v>72</v>
      </c>
      <c r="E254" s="184" t="s">
        <v>178</v>
      </c>
      <c r="F254" s="184" t="s">
        <v>347</v>
      </c>
      <c r="G254" s="171"/>
      <c r="H254" s="171"/>
      <c r="I254" s="174"/>
      <c r="J254" s="185">
        <f>BK254</f>
        <v>0</v>
      </c>
      <c r="K254" s="171"/>
      <c r="L254" s="176"/>
      <c r="M254" s="177"/>
      <c r="N254" s="178"/>
      <c r="O254" s="178"/>
      <c r="P254" s="179">
        <f>SUM(P255:P292)</f>
        <v>0</v>
      </c>
      <c r="Q254" s="178"/>
      <c r="R254" s="179">
        <f>SUM(R255:R292)</f>
        <v>16.248137125000003</v>
      </c>
      <c r="S254" s="178"/>
      <c r="T254" s="180">
        <f>SUM(T255:T292)</f>
        <v>85.096619999999987</v>
      </c>
      <c r="AR254" s="181" t="s">
        <v>81</v>
      </c>
      <c r="AT254" s="182" t="s">
        <v>72</v>
      </c>
      <c r="AU254" s="182" t="s">
        <v>81</v>
      </c>
      <c r="AY254" s="181" t="s">
        <v>136</v>
      </c>
      <c r="BK254" s="183">
        <f>SUM(BK255:BK292)</f>
        <v>0</v>
      </c>
    </row>
    <row r="255" spans="1:65" s="2" customFormat="1" ht="16.5" customHeight="1">
      <c r="A255" s="34"/>
      <c r="B255" s="35"/>
      <c r="C255" s="186" t="s">
        <v>247</v>
      </c>
      <c r="D255" s="186" t="s">
        <v>138</v>
      </c>
      <c r="E255" s="187" t="s">
        <v>348</v>
      </c>
      <c r="F255" s="188" t="s">
        <v>349</v>
      </c>
      <c r="G255" s="189" t="s">
        <v>141</v>
      </c>
      <c r="H255" s="190">
        <v>33.57</v>
      </c>
      <c r="I255" s="191"/>
      <c r="J255" s="192">
        <f>ROUND(I255*H255,2)</f>
        <v>0</v>
      </c>
      <c r="K255" s="188" t="s">
        <v>142</v>
      </c>
      <c r="L255" s="39"/>
      <c r="M255" s="193" t="s">
        <v>1</v>
      </c>
      <c r="N255" s="194" t="s">
        <v>38</v>
      </c>
      <c r="O255" s="71"/>
      <c r="P255" s="195">
        <f>O255*H255</f>
        <v>0</v>
      </c>
      <c r="Q255" s="195">
        <v>1.17E-3</v>
      </c>
      <c r="R255" s="195">
        <f>Q255*H255</f>
        <v>3.9276900000000003E-2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143</v>
      </c>
      <c r="AT255" s="197" t="s">
        <v>138</v>
      </c>
      <c r="AU255" s="197" t="s">
        <v>83</v>
      </c>
      <c r="AY255" s="17" t="s">
        <v>136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81</v>
      </c>
      <c r="BK255" s="198">
        <f>ROUND(I255*H255,2)</f>
        <v>0</v>
      </c>
      <c r="BL255" s="17" t="s">
        <v>143</v>
      </c>
      <c r="BM255" s="197" t="s">
        <v>350</v>
      </c>
    </row>
    <row r="256" spans="1:65" s="13" customFormat="1">
      <c r="B256" s="199"/>
      <c r="C256" s="200"/>
      <c r="D256" s="201" t="s">
        <v>151</v>
      </c>
      <c r="E256" s="202" t="s">
        <v>1</v>
      </c>
      <c r="F256" s="203" t="s">
        <v>351</v>
      </c>
      <c r="G256" s="200"/>
      <c r="H256" s="204">
        <v>33.57</v>
      </c>
      <c r="I256" s="205"/>
      <c r="J256" s="200"/>
      <c r="K256" s="200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151</v>
      </c>
      <c r="AU256" s="210" t="s">
        <v>83</v>
      </c>
      <c r="AV256" s="13" t="s">
        <v>83</v>
      </c>
      <c r="AW256" s="13" t="s">
        <v>30</v>
      </c>
      <c r="AX256" s="13" t="s">
        <v>73</v>
      </c>
      <c r="AY256" s="210" t="s">
        <v>136</v>
      </c>
    </row>
    <row r="257" spans="1:65" s="14" customFormat="1">
      <c r="B257" s="211"/>
      <c r="C257" s="212"/>
      <c r="D257" s="201" t="s">
        <v>151</v>
      </c>
      <c r="E257" s="213" t="s">
        <v>1</v>
      </c>
      <c r="F257" s="214" t="s">
        <v>153</v>
      </c>
      <c r="G257" s="212"/>
      <c r="H257" s="215">
        <v>33.57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151</v>
      </c>
      <c r="AU257" s="221" t="s">
        <v>83</v>
      </c>
      <c r="AV257" s="14" t="s">
        <v>143</v>
      </c>
      <c r="AW257" s="14" t="s">
        <v>30</v>
      </c>
      <c r="AX257" s="14" t="s">
        <v>81</v>
      </c>
      <c r="AY257" s="221" t="s">
        <v>136</v>
      </c>
    </row>
    <row r="258" spans="1:65" s="2" customFormat="1" ht="16.5" customHeight="1">
      <c r="A258" s="34"/>
      <c r="B258" s="35"/>
      <c r="C258" s="186" t="s">
        <v>352</v>
      </c>
      <c r="D258" s="186" t="s">
        <v>138</v>
      </c>
      <c r="E258" s="187" t="s">
        <v>353</v>
      </c>
      <c r="F258" s="188" t="s">
        <v>354</v>
      </c>
      <c r="G258" s="189" t="s">
        <v>141</v>
      </c>
      <c r="H258" s="190">
        <v>33.57</v>
      </c>
      <c r="I258" s="191"/>
      <c r="J258" s="192">
        <f>ROUND(I258*H258,2)</f>
        <v>0</v>
      </c>
      <c r="K258" s="188" t="s">
        <v>142</v>
      </c>
      <c r="L258" s="39"/>
      <c r="M258" s="193" t="s">
        <v>1</v>
      </c>
      <c r="N258" s="194" t="s">
        <v>38</v>
      </c>
      <c r="O258" s="71"/>
      <c r="P258" s="195">
        <f>O258*H258</f>
        <v>0</v>
      </c>
      <c r="Q258" s="195">
        <v>5.8049999999999996E-4</v>
      </c>
      <c r="R258" s="195">
        <f>Q258*H258</f>
        <v>1.9487384999999999E-2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143</v>
      </c>
      <c r="AT258" s="197" t="s">
        <v>138</v>
      </c>
      <c r="AU258" s="197" t="s">
        <v>83</v>
      </c>
      <c r="AY258" s="17" t="s">
        <v>136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7" t="s">
        <v>81</v>
      </c>
      <c r="BK258" s="198">
        <f>ROUND(I258*H258,2)</f>
        <v>0</v>
      </c>
      <c r="BL258" s="17" t="s">
        <v>143</v>
      </c>
      <c r="BM258" s="197" t="s">
        <v>355</v>
      </c>
    </row>
    <row r="259" spans="1:65" s="2" customFormat="1" ht="16.5" customHeight="1">
      <c r="A259" s="34"/>
      <c r="B259" s="35"/>
      <c r="C259" s="222" t="s">
        <v>250</v>
      </c>
      <c r="D259" s="222" t="s">
        <v>183</v>
      </c>
      <c r="E259" s="223" t="s">
        <v>356</v>
      </c>
      <c r="F259" s="224" t="s">
        <v>357</v>
      </c>
      <c r="G259" s="225" t="s">
        <v>165</v>
      </c>
      <c r="H259" s="226">
        <v>0.89</v>
      </c>
      <c r="I259" s="227"/>
      <c r="J259" s="228">
        <f>ROUND(I259*H259,2)</f>
        <v>0</v>
      </c>
      <c r="K259" s="224" t="s">
        <v>1</v>
      </c>
      <c r="L259" s="229"/>
      <c r="M259" s="230" t="s">
        <v>1</v>
      </c>
      <c r="N259" s="231" t="s">
        <v>38</v>
      </c>
      <c r="O259" s="71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156</v>
      </c>
      <c r="AT259" s="197" t="s">
        <v>183</v>
      </c>
      <c r="AU259" s="197" t="s">
        <v>83</v>
      </c>
      <c r="AY259" s="17" t="s">
        <v>136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7" t="s">
        <v>81</v>
      </c>
      <c r="BK259" s="198">
        <f>ROUND(I259*H259,2)</f>
        <v>0</v>
      </c>
      <c r="BL259" s="17" t="s">
        <v>143</v>
      </c>
      <c r="BM259" s="197" t="s">
        <v>358</v>
      </c>
    </row>
    <row r="260" spans="1:65" s="13" customFormat="1">
      <c r="B260" s="199"/>
      <c r="C260" s="200"/>
      <c r="D260" s="201" t="s">
        <v>151</v>
      </c>
      <c r="E260" s="202" t="s">
        <v>1</v>
      </c>
      <c r="F260" s="203" t="s">
        <v>359</v>
      </c>
      <c r="G260" s="200"/>
      <c r="H260" s="204">
        <v>0.89</v>
      </c>
      <c r="I260" s="205"/>
      <c r="J260" s="200"/>
      <c r="K260" s="200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151</v>
      </c>
      <c r="AU260" s="210" t="s">
        <v>83</v>
      </c>
      <c r="AV260" s="13" t="s">
        <v>83</v>
      </c>
      <c r="AW260" s="13" t="s">
        <v>30</v>
      </c>
      <c r="AX260" s="13" t="s">
        <v>73</v>
      </c>
      <c r="AY260" s="210" t="s">
        <v>136</v>
      </c>
    </row>
    <row r="261" spans="1:65" s="14" customFormat="1">
      <c r="B261" s="211"/>
      <c r="C261" s="212"/>
      <c r="D261" s="201" t="s">
        <v>151</v>
      </c>
      <c r="E261" s="213" t="s">
        <v>1</v>
      </c>
      <c r="F261" s="214" t="s">
        <v>153</v>
      </c>
      <c r="G261" s="212"/>
      <c r="H261" s="215">
        <v>0.89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151</v>
      </c>
      <c r="AU261" s="221" t="s">
        <v>83</v>
      </c>
      <c r="AV261" s="14" t="s">
        <v>143</v>
      </c>
      <c r="AW261" s="14" t="s">
        <v>30</v>
      </c>
      <c r="AX261" s="14" t="s">
        <v>81</v>
      </c>
      <c r="AY261" s="221" t="s">
        <v>136</v>
      </c>
    </row>
    <row r="262" spans="1:65" s="2" customFormat="1" ht="33" customHeight="1">
      <c r="A262" s="34"/>
      <c r="B262" s="35"/>
      <c r="C262" s="186" t="s">
        <v>360</v>
      </c>
      <c r="D262" s="186" t="s">
        <v>138</v>
      </c>
      <c r="E262" s="187" t="s">
        <v>361</v>
      </c>
      <c r="F262" s="188" t="s">
        <v>362</v>
      </c>
      <c r="G262" s="189" t="s">
        <v>141</v>
      </c>
      <c r="H262" s="190">
        <v>43</v>
      </c>
      <c r="I262" s="191"/>
      <c r="J262" s="192">
        <f>ROUND(I262*H262,2)</f>
        <v>0</v>
      </c>
      <c r="K262" s="188" t="s">
        <v>142</v>
      </c>
      <c r="L262" s="39"/>
      <c r="M262" s="193" t="s">
        <v>1</v>
      </c>
      <c r="N262" s="194" t="s">
        <v>38</v>
      </c>
      <c r="O262" s="71"/>
      <c r="P262" s="195">
        <f>O262*H262</f>
        <v>0</v>
      </c>
      <c r="Q262" s="195">
        <v>0.15539952000000001</v>
      </c>
      <c r="R262" s="195">
        <f>Q262*H262</f>
        <v>6.682179360000001</v>
      </c>
      <c r="S262" s="195">
        <v>0</v>
      </c>
      <c r="T262" s="19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143</v>
      </c>
      <c r="AT262" s="197" t="s">
        <v>138</v>
      </c>
      <c r="AU262" s="197" t="s">
        <v>83</v>
      </c>
      <c r="AY262" s="17" t="s">
        <v>136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7" t="s">
        <v>81</v>
      </c>
      <c r="BK262" s="198">
        <f>ROUND(I262*H262,2)</f>
        <v>0</v>
      </c>
      <c r="BL262" s="17" t="s">
        <v>143</v>
      </c>
      <c r="BM262" s="197" t="s">
        <v>363</v>
      </c>
    </row>
    <row r="263" spans="1:65" s="13" customFormat="1">
      <c r="B263" s="199"/>
      <c r="C263" s="200"/>
      <c r="D263" s="201" t="s">
        <v>151</v>
      </c>
      <c r="E263" s="202" t="s">
        <v>1</v>
      </c>
      <c r="F263" s="203" t="s">
        <v>364</v>
      </c>
      <c r="G263" s="200"/>
      <c r="H263" s="204">
        <v>43</v>
      </c>
      <c r="I263" s="205"/>
      <c r="J263" s="200"/>
      <c r="K263" s="200"/>
      <c r="L263" s="206"/>
      <c r="M263" s="207"/>
      <c r="N263" s="208"/>
      <c r="O263" s="208"/>
      <c r="P263" s="208"/>
      <c r="Q263" s="208"/>
      <c r="R263" s="208"/>
      <c r="S263" s="208"/>
      <c r="T263" s="209"/>
      <c r="AT263" s="210" t="s">
        <v>151</v>
      </c>
      <c r="AU263" s="210" t="s">
        <v>83</v>
      </c>
      <c r="AV263" s="13" t="s">
        <v>83</v>
      </c>
      <c r="AW263" s="13" t="s">
        <v>30</v>
      </c>
      <c r="AX263" s="13" t="s">
        <v>73</v>
      </c>
      <c r="AY263" s="210" t="s">
        <v>136</v>
      </c>
    </row>
    <row r="264" spans="1:65" s="14" customFormat="1">
      <c r="B264" s="211"/>
      <c r="C264" s="212"/>
      <c r="D264" s="201" t="s">
        <v>151</v>
      </c>
      <c r="E264" s="213" t="s">
        <v>1</v>
      </c>
      <c r="F264" s="214" t="s">
        <v>153</v>
      </c>
      <c r="G264" s="212"/>
      <c r="H264" s="215">
        <v>43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151</v>
      </c>
      <c r="AU264" s="221" t="s">
        <v>83</v>
      </c>
      <c r="AV264" s="14" t="s">
        <v>143</v>
      </c>
      <c r="AW264" s="14" t="s">
        <v>30</v>
      </c>
      <c r="AX264" s="14" t="s">
        <v>81</v>
      </c>
      <c r="AY264" s="221" t="s">
        <v>136</v>
      </c>
    </row>
    <row r="265" spans="1:65" s="2" customFormat="1" ht="16.5" customHeight="1">
      <c r="A265" s="34"/>
      <c r="B265" s="35"/>
      <c r="C265" s="222" t="s">
        <v>255</v>
      </c>
      <c r="D265" s="222" t="s">
        <v>183</v>
      </c>
      <c r="E265" s="223" t="s">
        <v>365</v>
      </c>
      <c r="F265" s="224" t="s">
        <v>366</v>
      </c>
      <c r="G265" s="225" t="s">
        <v>141</v>
      </c>
      <c r="H265" s="226">
        <v>43.86</v>
      </c>
      <c r="I265" s="227"/>
      <c r="J265" s="228">
        <f>ROUND(I265*H265,2)</f>
        <v>0</v>
      </c>
      <c r="K265" s="224" t="s">
        <v>142</v>
      </c>
      <c r="L265" s="229"/>
      <c r="M265" s="230" t="s">
        <v>1</v>
      </c>
      <c r="N265" s="231" t="s">
        <v>38</v>
      </c>
      <c r="O265" s="71"/>
      <c r="P265" s="195">
        <f>O265*H265</f>
        <v>0</v>
      </c>
      <c r="Q265" s="195">
        <v>8.5000000000000006E-2</v>
      </c>
      <c r="R265" s="195">
        <f>Q265*H265</f>
        <v>3.7281000000000004</v>
      </c>
      <c r="S265" s="195">
        <v>0</v>
      </c>
      <c r="T265" s="19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156</v>
      </c>
      <c r="AT265" s="197" t="s">
        <v>183</v>
      </c>
      <c r="AU265" s="197" t="s">
        <v>83</v>
      </c>
      <c r="AY265" s="17" t="s">
        <v>136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7" t="s">
        <v>81</v>
      </c>
      <c r="BK265" s="198">
        <f>ROUND(I265*H265,2)</f>
        <v>0</v>
      </c>
      <c r="BL265" s="17" t="s">
        <v>143</v>
      </c>
      <c r="BM265" s="197" t="s">
        <v>367</v>
      </c>
    </row>
    <row r="266" spans="1:65" s="13" customFormat="1">
      <c r="B266" s="199"/>
      <c r="C266" s="200"/>
      <c r="D266" s="201" t="s">
        <v>151</v>
      </c>
      <c r="E266" s="202" t="s">
        <v>1</v>
      </c>
      <c r="F266" s="203" t="s">
        <v>368</v>
      </c>
      <c r="G266" s="200"/>
      <c r="H266" s="204">
        <v>43.86</v>
      </c>
      <c r="I266" s="205"/>
      <c r="J266" s="200"/>
      <c r="K266" s="200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151</v>
      </c>
      <c r="AU266" s="210" t="s">
        <v>83</v>
      </c>
      <c r="AV266" s="13" t="s">
        <v>83</v>
      </c>
      <c r="AW266" s="13" t="s">
        <v>30</v>
      </c>
      <c r="AX266" s="13" t="s">
        <v>73</v>
      </c>
      <c r="AY266" s="210" t="s">
        <v>136</v>
      </c>
    </row>
    <row r="267" spans="1:65" s="14" customFormat="1">
      <c r="B267" s="211"/>
      <c r="C267" s="212"/>
      <c r="D267" s="201" t="s">
        <v>151</v>
      </c>
      <c r="E267" s="213" t="s">
        <v>1</v>
      </c>
      <c r="F267" s="214" t="s">
        <v>153</v>
      </c>
      <c r="G267" s="212"/>
      <c r="H267" s="215">
        <v>43.86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151</v>
      </c>
      <c r="AU267" s="221" t="s">
        <v>83</v>
      </c>
      <c r="AV267" s="14" t="s">
        <v>143</v>
      </c>
      <c r="AW267" s="14" t="s">
        <v>30</v>
      </c>
      <c r="AX267" s="14" t="s">
        <v>81</v>
      </c>
      <c r="AY267" s="221" t="s">
        <v>136</v>
      </c>
    </row>
    <row r="268" spans="1:65" s="2" customFormat="1" ht="24">
      <c r="A268" s="34"/>
      <c r="B268" s="35"/>
      <c r="C268" s="186" t="s">
        <v>369</v>
      </c>
      <c r="D268" s="186" t="s">
        <v>138</v>
      </c>
      <c r="E268" s="187" t="s">
        <v>370</v>
      </c>
      <c r="F268" s="188" t="s">
        <v>371</v>
      </c>
      <c r="G268" s="189" t="s">
        <v>192</v>
      </c>
      <c r="H268" s="190">
        <v>2</v>
      </c>
      <c r="I268" s="191"/>
      <c r="J268" s="192">
        <f>ROUND(I268*H268,2)</f>
        <v>0</v>
      </c>
      <c r="K268" s="188" t="s">
        <v>142</v>
      </c>
      <c r="L268" s="39"/>
      <c r="M268" s="193" t="s">
        <v>1</v>
      </c>
      <c r="N268" s="194" t="s">
        <v>38</v>
      </c>
      <c r="O268" s="71"/>
      <c r="P268" s="195">
        <f>O268*H268</f>
        <v>0</v>
      </c>
      <c r="Q268" s="195">
        <v>6.4850000000000003E-3</v>
      </c>
      <c r="R268" s="195">
        <f>Q268*H268</f>
        <v>1.2970000000000001E-2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143</v>
      </c>
      <c r="AT268" s="197" t="s">
        <v>138</v>
      </c>
      <c r="AU268" s="197" t="s">
        <v>83</v>
      </c>
      <c r="AY268" s="17" t="s">
        <v>136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7" t="s">
        <v>81</v>
      </c>
      <c r="BK268" s="198">
        <f>ROUND(I268*H268,2)</f>
        <v>0</v>
      </c>
      <c r="BL268" s="17" t="s">
        <v>143</v>
      </c>
      <c r="BM268" s="197" t="s">
        <v>372</v>
      </c>
    </row>
    <row r="269" spans="1:65" s="2" customFormat="1" ht="16.5" customHeight="1">
      <c r="A269" s="34"/>
      <c r="B269" s="35"/>
      <c r="C269" s="186" t="s">
        <v>258</v>
      </c>
      <c r="D269" s="186" t="s">
        <v>138</v>
      </c>
      <c r="E269" s="187" t="s">
        <v>373</v>
      </c>
      <c r="F269" s="188" t="s">
        <v>374</v>
      </c>
      <c r="G269" s="189" t="s">
        <v>165</v>
      </c>
      <c r="H269" s="190">
        <v>7</v>
      </c>
      <c r="I269" s="191"/>
      <c r="J269" s="192">
        <f>ROUND(I269*H269,2)</f>
        <v>0</v>
      </c>
      <c r="K269" s="188" t="s">
        <v>1</v>
      </c>
      <c r="L269" s="39"/>
      <c r="M269" s="193" t="s">
        <v>1</v>
      </c>
      <c r="N269" s="194" t="s">
        <v>38</v>
      </c>
      <c r="O269" s="71"/>
      <c r="P269" s="195">
        <f>O269*H269</f>
        <v>0</v>
      </c>
      <c r="Q269" s="195">
        <v>0</v>
      </c>
      <c r="R269" s="195">
        <f>Q269*H269</f>
        <v>0</v>
      </c>
      <c r="S269" s="195">
        <v>0</v>
      </c>
      <c r="T269" s="196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143</v>
      </c>
      <c r="AT269" s="197" t="s">
        <v>138</v>
      </c>
      <c r="AU269" s="197" t="s">
        <v>83</v>
      </c>
      <c r="AY269" s="17" t="s">
        <v>136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7" t="s">
        <v>81</v>
      </c>
      <c r="BK269" s="198">
        <f>ROUND(I269*H269,2)</f>
        <v>0</v>
      </c>
      <c r="BL269" s="17" t="s">
        <v>143</v>
      </c>
      <c r="BM269" s="197" t="s">
        <v>375</v>
      </c>
    </row>
    <row r="270" spans="1:65" s="2" customFormat="1" ht="16.5" customHeight="1">
      <c r="A270" s="34"/>
      <c r="B270" s="35"/>
      <c r="C270" s="186" t="s">
        <v>376</v>
      </c>
      <c r="D270" s="186" t="s">
        <v>138</v>
      </c>
      <c r="E270" s="187" t="s">
        <v>377</v>
      </c>
      <c r="F270" s="188" t="s">
        <v>378</v>
      </c>
      <c r="G270" s="189" t="s">
        <v>146</v>
      </c>
      <c r="H270" s="190">
        <v>33.537999999999997</v>
      </c>
      <c r="I270" s="191"/>
      <c r="J270" s="192">
        <f>ROUND(I270*H270,2)</f>
        <v>0</v>
      </c>
      <c r="K270" s="188" t="s">
        <v>142</v>
      </c>
      <c r="L270" s="39"/>
      <c r="M270" s="193" t="s">
        <v>1</v>
      </c>
      <c r="N270" s="194" t="s">
        <v>38</v>
      </c>
      <c r="O270" s="71"/>
      <c r="P270" s="195">
        <f>O270*H270</f>
        <v>0</v>
      </c>
      <c r="Q270" s="195">
        <v>0.12</v>
      </c>
      <c r="R270" s="195">
        <f>Q270*H270</f>
        <v>4.0245599999999992</v>
      </c>
      <c r="S270" s="195">
        <v>2.4900000000000002</v>
      </c>
      <c r="T270" s="196">
        <f>S270*H270</f>
        <v>83.509619999999998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143</v>
      </c>
      <c r="AT270" s="197" t="s">
        <v>138</v>
      </c>
      <c r="AU270" s="197" t="s">
        <v>83</v>
      </c>
      <c r="AY270" s="17" t="s">
        <v>136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81</v>
      </c>
      <c r="BK270" s="198">
        <f>ROUND(I270*H270,2)</f>
        <v>0</v>
      </c>
      <c r="BL270" s="17" t="s">
        <v>143</v>
      </c>
      <c r="BM270" s="197" t="s">
        <v>379</v>
      </c>
    </row>
    <row r="271" spans="1:65" s="13" customFormat="1" ht="22.5">
      <c r="B271" s="199"/>
      <c r="C271" s="200"/>
      <c r="D271" s="201" t="s">
        <v>151</v>
      </c>
      <c r="E271" s="202" t="s">
        <v>1</v>
      </c>
      <c r="F271" s="203" t="s">
        <v>380</v>
      </c>
      <c r="G271" s="200"/>
      <c r="H271" s="204">
        <v>33.537999999999997</v>
      </c>
      <c r="I271" s="205"/>
      <c r="J271" s="200"/>
      <c r="K271" s="200"/>
      <c r="L271" s="206"/>
      <c r="M271" s="207"/>
      <c r="N271" s="208"/>
      <c r="O271" s="208"/>
      <c r="P271" s="208"/>
      <c r="Q271" s="208"/>
      <c r="R271" s="208"/>
      <c r="S271" s="208"/>
      <c r="T271" s="209"/>
      <c r="AT271" s="210" t="s">
        <v>151</v>
      </c>
      <c r="AU271" s="210" t="s">
        <v>83</v>
      </c>
      <c r="AV271" s="13" t="s">
        <v>83</v>
      </c>
      <c r="AW271" s="13" t="s">
        <v>30</v>
      </c>
      <c r="AX271" s="13" t="s">
        <v>73</v>
      </c>
      <c r="AY271" s="210" t="s">
        <v>136</v>
      </c>
    </row>
    <row r="272" spans="1:65" s="14" customFormat="1">
      <c r="B272" s="211"/>
      <c r="C272" s="212"/>
      <c r="D272" s="201" t="s">
        <v>151</v>
      </c>
      <c r="E272" s="213" t="s">
        <v>1</v>
      </c>
      <c r="F272" s="214" t="s">
        <v>153</v>
      </c>
      <c r="G272" s="212"/>
      <c r="H272" s="215">
        <v>33.537999999999997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151</v>
      </c>
      <c r="AU272" s="221" t="s">
        <v>83</v>
      </c>
      <c r="AV272" s="14" t="s">
        <v>143</v>
      </c>
      <c r="AW272" s="14" t="s">
        <v>30</v>
      </c>
      <c r="AX272" s="14" t="s">
        <v>81</v>
      </c>
      <c r="AY272" s="221" t="s">
        <v>136</v>
      </c>
    </row>
    <row r="273" spans="1:65" s="2" customFormat="1" ht="24">
      <c r="A273" s="34"/>
      <c r="B273" s="35"/>
      <c r="C273" s="186" t="s">
        <v>264</v>
      </c>
      <c r="D273" s="186" t="s">
        <v>138</v>
      </c>
      <c r="E273" s="187" t="s">
        <v>381</v>
      </c>
      <c r="F273" s="188" t="s">
        <v>382</v>
      </c>
      <c r="G273" s="189" t="s">
        <v>141</v>
      </c>
      <c r="H273" s="190">
        <v>32</v>
      </c>
      <c r="I273" s="191"/>
      <c r="J273" s="192">
        <f>ROUND(I273*H273,2)</f>
        <v>0</v>
      </c>
      <c r="K273" s="188" t="s">
        <v>142</v>
      </c>
      <c r="L273" s="39"/>
      <c r="M273" s="193" t="s">
        <v>1</v>
      </c>
      <c r="N273" s="194" t="s">
        <v>38</v>
      </c>
      <c r="O273" s="71"/>
      <c r="P273" s="195">
        <f>O273*H273</f>
        <v>0</v>
      </c>
      <c r="Q273" s="195">
        <v>4.7872000000000002E-4</v>
      </c>
      <c r="R273" s="195">
        <f>Q273*H273</f>
        <v>1.5319040000000001E-2</v>
      </c>
      <c r="S273" s="195">
        <v>8.0000000000000002E-3</v>
      </c>
      <c r="T273" s="196">
        <f>S273*H273</f>
        <v>0.25600000000000001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143</v>
      </c>
      <c r="AT273" s="197" t="s">
        <v>138</v>
      </c>
      <c r="AU273" s="197" t="s">
        <v>83</v>
      </c>
      <c r="AY273" s="17" t="s">
        <v>136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7" t="s">
        <v>81</v>
      </c>
      <c r="BK273" s="198">
        <f>ROUND(I273*H273,2)</f>
        <v>0</v>
      </c>
      <c r="BL273" s="17" t="s">
        <v>143</v>
      </c>
      <c r="BM273" s="197" t="s">
        <v>383</v>
      </c>
    </row>
    <row r="274" spans="1:65" s="13" customFormat="1">
      <c r="B274" s="199"/>
      <c r="C274" s="200"/>
      <c r="D274" s="201" t="s">
        <v>151</v>
      </c>
      <c r="E274" s="202" t="s">
        <v>1</v>
      </c>
      <c r="F274" s="203" t="s">
        <v>384</v>
      </c>
      <c r="G274" s="200"/>
      <c r="H274" s="204">
        <v>24</v>
      </c>
      <c r="I274" s="205"/>
      <c r="J274" s="200"/>
      <c r="K274" s="200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151</v>
      </c>
      <c r="AU274" s="210" t="s">
        <v>83</v>
      </c>
      <c r="AV274" s="13" t="s">
        <v>83</v>
      </c>
      <c r="AW274" s="13" t="s">
        <v>30</v>
      </c>
      <c r="AX274" s="13" t="s">
        <v>73</v>
      </c>
      <c r="AY274" s="210" t="s">
        <v>136</v>
      </c>
    </row>
    <row r="275" spans="1:65" s="13" customFormat="1">
      <c r="B275" s="199"/>
      <c r="C275" s="200"/>
      <c r="D275" s="201" t="s">
        <v>151</v>
      </c>
      <c r="E275" s="202" t="s">
        <v>1</v>
      </c>
      <c r="F275" s="203" t="s">
        <v>385</v>
      </c>
      <c r="G275" s="200"/>
      <c r="H275" s="204">
        <v>8</v>
      </c>
      <c r="I275" s="205"/>
      <c r="J275" s="200"/>
      <c r="K275" s="200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151</v>
      </c>
      <c r="AU275" s="210" t="s">
        <v>83</v>
      </c>
      <c r="AV275" s="13" t="s">
        <v>83</v>
      </c>
      <c r="AW275" s="13" t="s">
        <v>30</v>
      </c>
      <c r="AX275" s="13" t="s">
        <v>73</v>
      </c>
      <c r="AY275" s="210" t="s">
        <v>136</v>
      </c>
    </row>
    <row r="276" spans="1:65" s="14" customFormat="1">
      <c r="B276" s="211"/>
      <c r="C276" s="212"/>
      <c r="D276" s="201" t="s">
        <v>151</v>
      </c>
      <c r="E276" s="213" t="s">
        <v>1</v>
      </c>
      <c r="F276" s="214" t="s">
        <v>153</v>
      </c>
      <c r="G276" s="212"/>
      <c r="H276" s="215">
        <v>32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151</v>
      </c>
      <c r="AU276" s="221" t="s">
        <v>83</v>
      </c>
      <c r="AV276" s="14" t="s">
        <v>143</v>
      </c>
      <c r="AW276" s="14" t="s">
        <v>30</v>
      </c>
      <c r="AX276" s="14" t="s">
        <v>81</v>
      </c>
      <c r="AY276" s="221" t="s">
        <v>136</v>
      </c>
    </row>
    <row r="277" spans="1:65" s="2" customFormat="1" ht="21.75" customHeight="1">
      <c r="A277" s="34"/>
      <c r="B277" s="35"/>
      <c r="C277" s="186" t="s">
        <v>386</v>
      </c>
      <c r="D277" s="186" t="s">
        <v>138</v>
      </c>
      <c r="E277" s="187" t="s">
        <v>387</v>
      </c>
      <c r="F277" s="188" t="s">
        <v>388</v>
      </c>
      <c r="G277" s="189" t="s">
        <v>141</v>
      </c>
      <c r="H277" s="190">
        <v>24</v>
      </c>
      <c r="I277" s="191"/>
      <c r="J277" s="192">
        <f>ROUND(I277*H277,2)</f>
        <v>0</v>
      </c>
      <c r="K277" s="188" t="s">
        <v>142</v>
      </c>
      <c r="L277" s="39"/>
      <c r="M277" s="193" t="s">
        <v>1</v>
      </c>
      <c r="N277" s="194" t="s">
        <v>38</v>
      </c>
      <c r="O277" s="71"/>
      <c r="P277" s="195">
        <f>O277*H277</f>
        <v>0</v>
      </c>
      <c r="Q277" s="195">
        <v>2.2936000000000001E-4</v>
      </c>
      <c r="R277" s="195">
        <f>Q277*H277</f>
        <v>5.5046399999999999E-3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143</v>
      </c>
      <c r="AT277" s="197" t="s">
        <v>138</v>
      </c>
      <c r="AU277" s="197" t="s">
        <v>83</v>
      </c>
      <c r="AY277" s="17" t="s">
        <v>136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7" t="s">
        <v>81</v>
      </c>
      <c r="BK277" s="198">
        <f>ROUND(I277*H277,2)</f>
        <v>0</v>
      </c>
      <c r="BL277" s="17" t="s">
        <v>143</v>
      </c>
      <c r="BM277" s="197" t="s">
        <v>389</v>
      </c>
    </row>
    <row r="278" spans="1:65" s="13" customFormat="1">
      <c r="B278" s="199"/>
      <c r="C278" s="200"/>
      <c r="D278" s="201" t="s">
        <v>151</v>
      </c>
      <c r="E278" s="202" t="s">
        <v>1</v>
      </c>
      <c r="F278" s="203" t="s">
        <v>390</v>
      </c>
      <c r="G278" s="200"/>
      <c r="H278" s="204">
        <v>24</v>
      </c>
      <c r="I278" s="205"/>
      <c r="J278" s="200"/>
      <c r="K278" s="200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151</v>
      </c>
      <c r="AU278" s="210" t="s">
        <v>83</v>
      </c>
      <c r="AV278" s="13" t="s">
        <v>83</v>
      </c>
      <c r="AW278" s="13" t="s">
        <v>30</v>
      </c>
      <c r="AX278" s="13" t="s">
        <v>73</v>
      </c>
      <c r="AY278" s="210" t="s">
        <v>136</v>
      </c>
    </row>
    <row r="279" spans="1:65" s="14" customFormat="1">
      <c r="B279" s="211"/>
      <c r="C279" s="212"/>
      <c r="D279" s="201" t="s">
        <v>151</v>
      </c>
      <c r="E279" s="213" t="s">
        <v>1</v>
      </c>
      <c r="F279" s="214" t="s">
        <v>153</v>
      </c>
      <c r="G279" s="212"/>
      <c r="H279" s="215">
        <v>24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151</v>
      </c>
      <c r="AU279" s="221" t="s">
        <v>83</v>
      </c>
      <c r="AV279" s="14" t="s">
        <v>143</v>
      </c>
      <c r="AW279" s="14" t="s">
        <v>30</v>
      </c>
      <c r="AX279" s="14" t="s">
        <v>81</v>
      </c>
      <c r="AY279" s="221" t="s">
        <v>136</v>
      </c>
    </row>
    <row r="280" spans="1:65" s="2" customFormat="1" ht="24">
      <c r="A280" s="34"/>
      <c r="B280" s="35"/>
      <c r="C280" s="186" t="s">
        <v>268</v>
      </c>
      <c r="D280" s="186" t="s">
        <v>138</v>
      </c>
      <c r="E280" s="187" t="s">
        <v>391</v>
      </c>
      <c r="F280" s="188" t="s">
        <v>392</v>
      </c>
      <c r="G280" s="189" t="s">
        <v>234</v>
      </c>
      <c r="H280" s="190">
        <v>18.8</v>
      </c>
      <c r="I280" s="191"/>
      <c r="J280" s="192">
        <f>ROUND(I280*H280,2)</f>
        <v>0</v>
      </c>
      <c r="K280" s="188" t="s">
        <v>142</v>
      </c>
      <c r="L280" s="39"/>
      <c r="M280" s="193" t="s">
        <v>1</v>
      </c>
      <c r="N280" s="194" t="s">
        <v>38</v>
      </c>
      <c r="O280" s="71"/>
      <c r="P280" s="195">
        <f>O280*H280</f>
        <v>0</v>
      </c>
      <c r="Q280" s="195">
        <v>0</v>
      </c>
      <c r="R280" s="195">
        <f>Q280*H280</f>
        <v>0</v>
      </c>
      <c r="S280" s="195">
        <v>6.5000000000000002E-2</v>
      </c>
      <c r="T280" s="196">
        <f>S280*H280</f>
        <v>1.2220000000000002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143</v>
      </c>
      <c r="AT280" s="197" t="s">
        <v>138</v>
      </c>
      <c r="AU280" s="197" t="s">
        <v>83</v>
      </c>
      <c r="AY280" s="17" t="s">
        <v>136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7" t="s">
        <v>81</v>
      </c>
      <c r="BK280" s="198">
        <f>ROUND(I280*H280,2)</f>
        <v>0</v>
      </c>
      <c r="BL280" s="17" t="s">
        <v>143</v>
      </c>
      <c r="BM280" s="197" t="s">
        <v>393</v>
      </c>
    </row>
    <row r="281" spans="1:65" s="13" customFormat="1">
      <c r="B281" s="199"/>
      <c r="C281" s="200"/>
      <c r="D281" s="201" t="s">
        <v>151</v>
      </c>
      <c r="E281" s="202" t="s">
        <v>1</v>
      </c>
      <c r="F281" s="203" t="s">
        <v>394</v>
      </c>
      <c r="G281" s="200"/>
      <c r="H281" s="204">
        <v>18.8</v>
      </c>
      <c r="I281" s="205"/>
      <c r="J281" s="200"/>
      <c r="K281" s="200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151</v>
      </c>
      <c r="AU281" s="210" t="s">
        <v>83</v>
      </c>
      <c r="AV281" s="13" t="s">
        <v>83</v>
      </c>
      <c r="AW281" s="13" t="s">
        <v>30</v>
      </c>
      <c r="AX281" s="13" t="s">
        <v>73</v>
      </c>
      <c r="AY281" s="210" t="s">
        <v>136</v>
      </c>
    </row>
    <row r="282" spans="1:65" s="14" customFormat="1">
      <c r="B282" s="211"/>
      <c r="C282" s="212"/>
      <c r="D282" s="201" t="s">
        <v>151</v>
      </c>
      <c r="E282" s="213" t="s">
        <v>1</v>
      </c>
      <c r="F282" s="214" t="s">
        <v>153</v>
      </c>
      <c r="G282" s="212"/>
      <c r="H282" s="215">
        <v>18.8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151</v>
      </c>
      <c r="AU282" s="221" t="s">
        <v>83</v>
      </c>
      <c r="AV282" s="14" t="s">
        <v>143</v>
      </c>
      <c r="AW282" s="14" t="s">
        <v>30</v>
      </c>
      <c r="AX282" s="14" t="s">
        <v>81</v>
      </c>
      <c r="AY282" s="221" t="s">
        <v>136</v>
      </c>
    </row>
    <row r="283" spans="1:65" s="2" customFormat="1" ht="24">
      <c r="A283" s="34"/>
      <c r="B283" s="35"/>
      <c r="C283" s="186" t="s">
        <v>395</v>
      </c>
      <c r="D283" s="186" t="s">
        <v>138</v>
      </c>
      <c r="E283" s="187" t="s">
        <v>396</v>
      </c>
      <c r="F283" s="188" t="s">
        <v>397</v>
      </c>
      <c r="G283" s="189" t="s">
        <v>234</v>
      </c>
      <c r="H283" s="190">
        <v>18.8</v>
      </c>
      <c r="I283" s="191"/>
      <c r="J283" s="192">
        <f>ROUND(I283*H283,2)</f>
        <v>0</v>
      </c>
      <c r="K283" s="188" t="s">
        <v>142</v>
      </c>
      <c r="L283" s="39"/>
      <c r="M283" s="193" t="s">
        <v>1</v>
      </c>
      <c r="N283" s="194" t="s">
        <v>38</v>
      </c>
      <c r="O283" s="71"/>
      <c r="P283" s="195">
        <f>O283*H283</f>
        <v>0</v>
      </c>
      <c r="Q283" s="195">
        <v>5.0600000000000003E-3</v>
      </c>
      <c r="R283" s="195">
        <f>Q283*H283</f>
        <v>9.5128000000000004E-2</v>
      </c>
      <c r="S283" s="195">
        <v>5.0000000000000001E-3</v>
      </c>
      <c r="T283" s="196">
        <f>S283*H283</f>
        <v>9.4E-2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143</v>
      </c>
      <c r="AT283" s="197" t="s">
        <v>138</v>
      </c>
      <c r="AU283" s="197" t="s">
        <v>83</v>
      </c>
      <c r="AY283" s="17" t="s">
        <v>136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7" t="s">
        <v>81</v>
      </c>
      <c r="BK283" s="198">
        <f>ROUND(I283*H283,2)</f>
        <v>0</v>
      </c>
      <c r="BL283" s="17" t="s">
        <v>143</v>
      </c>
      <c r="BM283" s="197" t="s">
        <v>398</v>
      </c>
    </row>
    <row r="284" spans="1:65" s="2" customFormat="1" ht="24">
      <c r="A284" s="34"/>
      <c r="B284" s="35"/>
      <c r="C284" s="186" t="s">
        <v>272</v>
      </c>
      <c r="D284" s="186" t="s">
        <v>138</v>
      </c>
      <c r="E284" s="187" t="s">
        <v>399</v>
      </c>
      <c r="F284" s="188" t="s">
        <v>400</v>
      </c>
      <c r="G284" s="189" t="s">
        <v>234</v>
      </c>
      <c r="H284" s="190">
        <v>18.8</v>
      </c>
      <c r="I284" s="191"/>
      <c r="J284" s="192">
        <f>ROUND(I284*H284,2)</f>
        <v>0</v>
      </c>
      <c r="K284" s="188" t="s">
        <v>142</v>
      </c>
      <c r="L284" s="39"/>
      <c r="M284" s="193" t="s">
        <v>1</v>
      </c>
      <c r="N284" s="194" t="s">
        <v>38</v>
      </c>
      <c r="O284" s="71"/>
      <c r="P284" s="195">
        <f>O284*H284</f>
        <v>0</v>
      </c>
      <c r="Q284" s="195">
        <v>7.8163999999999997E-2</v>
      </c>
      <c r="R284" s="195">
        <f>Q284*H284</f>
        <v>1.4694832</v>
      </c>
      <c r="S284" s="195">
        <v>0</v>
      </c>
      <c r="T284" s="196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143</v>
      </c>
      <c r="AT284" s="197" t="s">
        <v>138</v>
      </c>
      <c r="AU284" s="197" t="s">
        <v>83</v>
      </c>
      <c r="AY284" s="17" t="s">
        <v>136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17" t="s">
        <v>81</v>
      </c>
      <c r="BK284" s="198">
        <f>ROUND(I284*H284,2)</f>
        <v>0</v>
      </c>
      <c r="BL284" s="17" t="s">
        <v>143</v>
      </c>
      <c r="BM284" s="197" t="s">
        <v>401</v>
      </c>
    </row>
    <row r="285" spans="1:65" s="13" customFormat="1">
      <c r="B285" s="199"/>
      <c r="C285" s="200"/>
      <c r="D285" s="201" t="s">
        <v>151</v>
      </c>
      <c r="E285" s="202" t="s">
        <v>1</v>
      </c>
      <c r="F285" s="203" t="s">
        <v>402</v>
      </c>
      <c r="G285" s="200"/>
      <c r="H285" s="204">
        <v>18.8</v>
      </c>
      <c r="I285" s="205"/>
      <c r="J285" s="200"/>
      <c r="K285" s="200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151</v>
      </c>
      <c r="AU285" s="210" t="s">
        <v>83</v>
      </c>
      <c r="AV285" s="13" t="s">
        <v>83</v>
      </c>
      <c r="AW285" s="13" t="s">
        <v>30</v>
      </c>
      <c r="AX285" s="13" t="s">
        <v>73</v>
      </c>
      <c r="AY285" s="210" t="s">
        <v>136</v>
      </c>
    </row>
    <row r="286" spans="1:65" s="14" customFormat="1">
      <c r="B286" s="211"/>
      <c r="C286" s="212"/>
      <c r="D286" s="201" t="s">
        <v>151</v>
      </c>
      <c r="E286" s="213" t="s">
        <v>1</v>
      </c>
      <c r="F286" s="214" t="s">
        <v>153</v>
      </c>
      <c r="G286" s="212"/>
      <c r="H286" s="215">
        <v>18.8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151</v>
      </c>
      <c r="AU286" s="221" t="s">
        <v>83</v>
      </c>
      <c r="AV286" s="14" t="s">
        <v>143</v>
      </c>
      <c r="AW286" s="14" t="s">
        <v>30</v>
      </c>
      <c r="AX286" s="14" t="s">
        <v>81</v>
      </c>
      <c r="AY286" s="221" t="s">
        <v>136</v>
      </c>
    </row>
    <row r="287" spans="1:65" s="2" customFormat="1" ht="24">
      <c r="A287" s="34"/>
      <c r="B287" s="35"/>
      <c r="C287" s="186" t="s">
        <v>403</v>
      </c>
      <c r="D287" s="186" t="s">
        <v>138</v>
      </c>
      <c r="E287" s="187" t="s">
        <v>404</v>
      </c>
      <c r="F287" s="188" t="s">
        <v>405</v>
      </c>
      <c r="G287" s="189" t="s">
        <v>234</v>
      </c>
      <c r="H287" s="190">
        <v>18.8</v>
      </c>
      <c r="I287" s="191"/>
      <c r="J287" s="192">
        <f>ROUND(I287*H287,2)</f>
        <v>0</v>
      </c>
      <c r="K287" s="188" t="s">
        <v>142</v>
      </c>
      <c r="L287" s="39"/>
      <c r="M287" s="193" t="s">
        <v>1</v>
      </c>
      <c r="N287" s="194" t="s">
        <v>38</v>
      </c>
      <c r="O287" s="71"/>
      <c r="P287" s="195">
        <f>O287*H287</f>
        <v>0</v>
      </c>
      <c r="Q287" s="195">
        <v>0</v>
      </c>
      <c r="R287" s="195">
        <f>Q287*H287</f>
        <v>0</v>
      </c>
      <c r="S287" s="195">
        <v>0</v>
      </c>
      <c r="T287" s="19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143</v>
      </c>
      <c r="AT287" s="197" t="s">
        <v>138</v>
      </c>
      <c r="AU287" s="197" t="s">
        <v>83</v>
      </c>
      <c r="AY287" s="17" t="s">
        <v>136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7" t="s">
        <v>81</v>
      </c>
      <c r="BK287" s="198">
        <f>ROUND(I287*H287,2)</f>
        <v>0</v>
      </c>
      <c r="BL287" s="17" t="s">
        <v>143</v>
      </c>
      <c r="BM287" s="197" t="s">
        <v>406</v>
      </c>
    </row>
    <row r="288" spans="1:65" s="2" customFormat="1" ht="33" customHeight="1">
      <c r="A288" s="34"/>
      <c r="B288" s="35"/>
      <c r="C288" s="186" t="s">
        <v>276</v>
      </c>
      <c r="D288" s="186" t="s">
        <v>138</v>
      </c>
      <c r="E288" s="187" t="s">
        <v>407</v>
      </c>
      <c r="F288" s="188" t="s">
        <v>408</v>
      </c>
      <c r="G288" s="189" t="s">
        <v>141</v>
      </c>
      <c r="H288" s="190">
        <v>7.5</v>
      </c>
      <c r="I288" s="191"/>
      <c r="J288" s="192">
        <f>ROUND(I288*H288,2)</f>
        <v>0</v>
      </c>
      <c r="K288" s="188" t="s">
        <v>142</v>
      </c>
      <c r="L288" s="39"/>
      <c r="M288" s="193" t="s">
        <v>1</v>
      </c>
      <c r="N288" s="194" t="s">
        <v>38</v>
      </c>
      <c r="O288" s="71"/>
      <c r="P288" s="195">
        <f>O288*H288</f>
        <v>0</v>
      </c>
      <c r="Q288" s="195">
        <v>1.75048E-3</v>
      </c>
      <c r="R288" s="195">
        <f>Q288*H288</f>
        <v>1.3128600000000001E-2</v>
      </c>
      <c r="S288" s="195">
        <v>2E-3</v>
      </c>
      <c r="T288" s="196">
        <f>S288*H288</f>
        <v>1.4999999999999999E-2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143</v>
      </c>
      <c r="AT288" s="197" t="s">
        <v>138</v>
      </c>
      <c r="AU288" s="197" t="s">
        <v>83</v>
      </c>
      <c r="AY288" s="17" t="s">
        <v>136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7" t="s">
        <v>81</v>
      </c>
      <c r="BK288" s="198">
        <f>ROUND(I288*H288,2)</f>
        <v>0</v>
      </c>
      <c r="BL288" s="17" t="s">
        <v>143</v>
      </c>
      <c r="BM288" s="197" t="s">
        <v>409</v>
      </c>
    </row>
    <row r="289" spans="1:65" s="13" customFormat="1">
      <c r="B289" s="199"/>
      <c r="C289" s="200"/>
      <c r="D289" s="201" t="s">
        <v>151</v>
      </c>
      <c r="E289" s="202" t="s">
        <v>1</v>
      </c>
      <c r="F289" s="203" t="s">
        <v>410</v>
      </c>
      <c r="G289" s="200"/>
      <c r="H289" s="204">
        <v>7.5</v>
      </c>
      <c r="I289" s="205"/>
      <c r="J289" s="200"/>
      <c r="K289" s="200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151</v>
      </c>
      <c r="AU289" s="210" t="s">
        <v>83</v>
      </c>
      <c r="AV289" s="13" t="s">
        <v>83</v>
      </c>
      <c r="AW289" s="13" t="s">
        <v>30</v>
      </c>
      <c r="AX289" s="13" t="s">
        <v>73</v>
      </c>
      <c r="AY289" s="210" t="s">
        <v>136</v>
      </c>
    </row>
    <row r="290" spans="1:65" s="14" customFormat="1">
      <c r="B290" s="211"/>
      <c r="C290" s="212"/>
      <c r="D290" s="201" t="s">
        <v>151</v>
      </c>
      <c r="E290" s="213" t="s">
        <v>1</v>
      </c>
      <c r="F290" s="214" t="s">
        <v>153</v>
      </c>
      <c r="G290" s="212"/>
      <c r="H290" s="215">
        <v>7.5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151</v>
      </c>
      <c r="AU290" s="221" t="s">
        <v>83</v>
      </c>
      <c r="AV290" s="14" t="s">
        <v>143</v>
      </c>
      <c r="AW290" s="14" t="s">
        <v>30</v>
      </c>
      <c r="AX290" s="14" t="s">
        <v>81</v>
      </c>
      <c r="AY290" s="221" t="s">
        <v>136</v>
      </c>
    </row>
    <row r="291" spans="1:65" s="2" customFormat="1" ht="24">
      <c r="A291" s="34"/>
      <c r="B291" s="35"/>
      <c r="C291" s="222" t="s">
        <v>411</v>
      </c>
      <c r="D291" s="222" t="s">
        <v>183</v>
      </c>
      <c r="E291" s="223" t="s">
        <v>412</v>
      </c>
      <c r="F291" s="224" t="s">
        <v>413</v>
      </c>
      <c r="G291" s="225" t="s">
        <v>165</v>
      </c>
      <c r="H291" s="226">
        <v>0.14299999999999999</v>
      </c>
      <c r="I291" s="227"/>
      <c r="J291" s="228">
        <f>ROUND(I291*H291,2)</f>
        <v>0</v>
      </c>
      <c r="K291" s="224" t="s">
        <v>142</v>
      </c>
      <c r="L291" s="229"/>
      <c r="M291" s="230" t="s">
        <v>1</v>
      </c>
      <c r="N291" s="231" t="s">
        <v>38</v>
      </c>
      <c r="O291" s="71"/>
      <c r="P291" s="195">
        <f>O291*H291</f>
        <v>0</v>
      </c>
      <c r="Q291" s="195">
        <v>1</v>
      </c>
      <c r="R291" s="195">
        <f>Q291*H291</f>
        <v>0.14299999999999999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156</v>
      </c>
      <c r="AT291" s="197" t="s">
        <v>183</v>
      </c>
      <c r="AU291" s="197" t="s">
        <v>83</v>
      </c>
      <c r="AY291" s="17" t="s">
        <v>136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81</v>
      </c>
      <c r="BK291" s="198">
        <f>ROUND(I291*H291,2)</f>
        <v>0</v>
      </c>
      <c r="BL291" s="17" t="s">
        <v>143</v>
      </c>
      <c r="BM291" s="197" t="s">
        <v>414</v>
      </c>
    </row>
    <row r="292" spans="1:65" s="2" customFormat="1" ht="19.5">
      <c r="A292" s="34"/>
      <c r="B292" s="35"/>
      <c r="C292" s="36"/>
      <c r="D292" s="201" t="s">
        <v>198</v>
      </c>
      <c r="E292" s="36"/>
      <c r="F292" s="232" t="s">
        <v>415</v>
      </c>
      <c r="G292" s="36"/>
      <c r="H292" s="36"/>
      <c r="I292" s="233"/>
      <c r="J292" s="36"/>
      <c r="K292" s="36"/>
      <c r="L292" s="39"/>
      <c r="M292" s="234"/>
      <c r="N292" s="235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198</v>
      </c>
      <c r="AU292" s="17" t="s">
        <v>83</v>
      </c>
    </row>
    <row r="293" spans="1:65" s="12" customFormat="1" ht="22.9" customHeight="1">
      <c r="B293" s="170"/>
      <c r="C293" s="171"/>
      <c r="D293" s="172" t="s">
        <v>72</v>
      </c>
      <c r="E293" s="184" t="s">
        <v>416</v>
      </c>
      <c r="F293" s="184" t="s">
        <v>417</v>
      </c>
      <c r="G293" s="171"/>
      <c r="H293" s="171"/>
      <c r="I293" s="174"/>
      <c r="J293" s="185">
        <f>BK293</f>
        <v>0</v>
      </c>
      <c r="K293" s="171"/>
      <c r="L293" s="176"/>
      <c r="M293" s="177"/>
      <c r="N293" s="178"/>
      <c r="O293" s="178"/>
      <c r="P293" s="179">
        <f>SUM(P294:P307)</f>
        <v>0</v>
      </c>
      <c r="Q293" s="178"/>
      <c r="R293" s="179">
        <f>SUM(R294:R307)</f>
        <v>0</v>
      </c>
      <c r="S293" s="178"/>
      <c r="T293" s="180">
        <f>SUM(T294:T307)</f>
        <v>0</v>
      </c>
      <c r="AR293" s="181" t="s">
        <v>81</v>
      </c>
      <c r="AT293" s="182" t="s">
        <v>72</v>
      </c>
      <c r="AU293" s="182" t="s">
        <v>81</v>
      </c>
      <c r="AY293" s="181" t="s">
        <v>136</v>
      </c>
      <c r="BK293" s="183">
        <f>SUM(BK294:BK307)</f>
        <v>0</v>
      </c>
    </row>
    <row r="294" spans="1:65" s="2" customFormat="1" ht="21.75" customHeight="1">
      <c r="A294" s="34"/>
      <c r="B294" s="35"/>
      <c r="C294" s="186" t="s">
        <v>282</v>
      </c>
      <c r="D294" s="186" t="s">
        <v>138</v>
      </c>
      <c r="E294" s="187" t="s">
        <v>418</v>
      </c>
      <c r="F294" s="188" t="s">
        <v>419</v>
      </c>
      <c r="G294" s="189" t="s">
        <v>192</v>
      </c>
      <c r="H294" s="190">
        <v>17</v>
      </c>
      <c r="I294" s="191"/>
      <c r="J294" s="192">
        <f>ROUND(I294*H294,2)</f>
        <v>0</v>
      </c>
      <c r="K294" s="188" t="s">
        <v>142</v>
      </c>
      <c r="L294" s="39"/>
      <c r="M294" s="193" t="s">
        <v>1</v>
      </c>
      <c r="N294" s="194" t="s">
        <v>38</v>
      </c>
      <c r="O294" s="71"/>
      <c r="P294" s="195">
        <f>O294*H294</f>
        <v>0</v>
      </c>
      <c r="Q294" s="195">
        <v>0</v>
      </c>
      <c r="R294" s="195">
        <f>Q294*H294</f>
        <v>0</v>
      </c>
      <c r="S294" s="195">
        <v>0</v>
      </c>
      <c r="T294" s="19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7" t="s">
        <v>143</v>
      </c>
      <c r="AT294" s="197" t="s">
        <v>138</v>
      </c>
      <c r="AU294" s="197" t="s">
        <v>83</v>
      </c>
      <c r="AY294" s="17" t="s">
        <v>136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17" t="s">
        <v>81</v>
      </c>
      <c r="BK294" s="198">
        <f>ROUND(I294*H294,2)</f>
        <v>0</v>
      </c>
      <c r="BL294" s="17" t="s">
        <v>143</v>
      </c>
      <c r="BM294" s="197" t="s">
        <v>420</v>
      </c>
    </row>
    <row r="295" spans="1:65" s="13" customFormat="1">
      <c r="B295" s="199"/>
      <c r="C295" s="200"/>
      <c r="D295" s="201" t="s">
        <v>151</v>
      </c>
      <c r="E295" s="202" t="s">
        <v>1</v>
      </c>
      <c r="F295" s="203" t="s">
        <v>421</v>
      </c>
      <c r="G295" s="200"/>
      <c r="H295" s="204">
        <v>17</v>
      </c>
      <c r="I295" s="205"/>
      <c r="J295" s="200"/>
      <c r="K295" s="200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151</v>
      </c>
      <c r="AU295" s="210" t="s">
        <v>83</v>
      </c>
      <c r="AV295" s="13" t="s">
        <v>83</v>
      </c>
      <c r="AW295" s="13" t="s">
        <v>30</v>
      </c>
      <c r="AX295" s="13" t="s">
        <v>73</v>
      </c>
      <c r="AY295" s="210" t="s">
        <v>136</v>
      </c>
    </row>
    <row r="296" spans="1:65" s="14" customFormat="1">
      <c r="B296" s="211"/>
      <c r="C296" s="212"/>
      <c r="D296" s="201" t="s">
        <v>151</v>
      </c>
      <c r="E296" s="213" t="s">
        <v>1</v>
      </c>
      <c r="F296" s="214" t="s">
        <v>153</v>
      </c>
      <c r="G296" s="212"/>
      <c r="H296" s="215">
        <v>17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151</v>
      </c>
      <c r="AU296" s="221" t="s">
        <v>83</v>
      </c>
      <c r="AV296" s="14" t="s">
        <v>143</v>
      </c>
      <c r="AW296" s="14" t="s">
        <v>30</v>
      </c>
      <c r="AX296" s="14" t="s">
        <v>81</v>
      </c>
      <c r="AY296" s="221" t="s">
        <v>136</v>
      </c>
    </row>
    <row r="297" spans="1:65" s="2" customFormat="1" ht="33" customHeight="1">
      <c r="A297" s="34"/>
      <c r="B297" s="35"/>
      <c r="C297" s="186" t="s">
        <v>422</v>
      </c>
      <c r="D297" s="186" t="s">
        <v>138</v>
      </c>
      <c r="E297" s="187" t="s">
        <v>423</v>
      </c>
      <c r="F297" s="188" t="s">
        <v>424</v>
      </c>
      <c r="G297" s="189" t="s">
        <v>165</v>
      </c>
      <c r="H297" s="190">
        <v>2.21</v>
      </c>
      <c r="I297" s="191"/>
      <c r="J297" s="192">
        <f>ROUND(I297*H297,2)</f>
        <v>0</v>
      </c>
      <c r="K297" s="188" t="s">
        <v>142</v>
      </c>
      <c r="L297" s="39"/>
      <c r="M297" s="193" t="s">
        <v>1</v>
      </c>
      <c r="N297" s="194" t="s">
        <v>38</v>
      </c>
      <c r="O297" s="71"/>
      <c r="P297" s="195">
        <f>O297*H297</f>
        <v>0</v>
      </c>
      <c r="Q297" s="195">
        <v>0</v>
      </c>
      <c r="R297" s="195">
        <f>Q297*H297</f>
        <v>0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143</v>
      </c>
      <c r="AT297" s="197" t="s">
        <v>138</v>
      </c>
      <c r="AU297" s="197" t="s">
        <v>83</v>
      </c>
      <c r="AY297" s="17" t="s">
        <v>136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81</v>
      </c>
      <c r="BK297" s="198">
        <f>ROUND(I297*H297,2)</f>
        <v>0</v>
      </c>
      <c r="BL297" s="17" t="s">
        <v>143</v>
      </c>
      <c r="BM297" s="197" t="s">
        <v>425</v>
      </c>
    </row>
    <row r="298" spans="1:65" s="13" customFormat="1">
      <c r="B298" s="199"/>
      <c r="C298" s="200"/>
      <c r="D298" s="201" t="s">
        <v>151</v>
      </c>
      <c r="E298" s="202" t="s">
        <v>1</v>
      </c>
      <c r="F298" s="203" t="s">
        <v>426</v>
      </c>
      <c r="G298" s="200"/>
      <c r="H298" s="204">
        <v>2.21</v>
      </c>
      <c r="I298" s="205"/>
      <c r="J298" s="200"/>
      <c r="K298" s="200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151</v>
      </c>
      <c r="AU298" s="210" t="s">
        <v>83</v>
      </c>
      <c r="AV298" s="13" t="s">
        <v>83</v>
      </c>
      <c r="AW298" s="13" t="s">
        <v>30</v>
      </c>
      <c r="AX298" s="13" t="s">
        <v>73</v>
      </c>
      <c r="AY298" s="210" t="s">
        <v>136</v>
      </c>
    </row>
    <row r="299" spans="1:65" s="14" customFormat="1">
      <c r="B299" s="211"/>
      <c r="C299" s="212"/>
      <c r="D299" s="201" t="s">
        <v>151</v>
      </c>
      <c r="E299" s="213" t="s">
        <v>1</v>
      </c>
      <c r="F299" s="214" t="s">
        <v>153</v>
      </c>
      <c r="G299" s="212"/>
      <c r="H299" s="215">
        <v>2.21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151</v>
      </c>
      <c r="AU299" s="221" t="s">
        <v>83</v>
      </c>
      <c r="AV299" s="14" t="s">
        <v>143</v>
      </c>
      <c r="AW299" s="14" t="s">
        <v>30</v>
      </c>
      <c r="AX299" s="14" t="s">
        <v>81</v>
      </c>
      <c r="AY299" s="221" t="s">
        <v>136</v>
      </c>
    </row>
    <row r="300" spans="1:65" s="2" customFormat="1" ht="24">
      <c r="A300" s="34"/>
      <c r="B300" s="35"/>
      <c r="C300" s="186" t="s">
        <v>286</v>
      </c>
      <c r="D300" s="186" t="s">
        <v>138</v>
      </c>
      <c r="E300" s="187" t="s">
        <v>427</v>
      </c>
      <c r="F300" s="188" t="s">
        <v>428</v>
      </c>
      <c r="G300" s="189" t="s">
        <v>165</v>
      </c>
      <c r="H300" s="190">
        <v>83.844999999999999</v>
      </c>
      <c r="I300" s="191"/>
      <c r="J300" s="192">
        <f>ROUND(I300*H300,2)</f>
        <v>0</v>
      </c>
      <c r="K300" s="188" t="s">
        <v>142</v>
      </c>
      <c r="L300" s="39"/>
      <c r="M300" s="193" t="s">
        <v>1</v>
      </c>
      <c r="N300" s="194" t="s">
        <v>38</v>
      </c>
      <c r="O300" s="71"/>
      <c r="P300" s="195">
        <f>O300*H300</f>
        <v>0</v>
      </c>
      <c r="Q300" s="195">
        <v>0</v>
      </c>
      <c r="R300" s="195">
        <f>Q300*H300</f>
        <v>0</v>
      </c>
      <c r="S300" s="195">
        <v>0</v>
      </c>
      <c r="T300" s="19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143</v>
      </c>
      <c r="AT300" s="197" t="s">
        <v>138</v>
      </c>
      <c r="AU300" s="197" t="s">
        <v>83</v>
      </c>
      <c r="AY300" s="17" t="s">
        <v>136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7" t="s">
        <v>81</v>
      </c>
      <c r="BK300" s="198">
        <f>ROUND(I300*H300,2)</f>
        <v>0</v>
      </c>
      <c r="BL300" s="17" t="s">
        <v>143</v>
      </c>
      <c r="BM300" s="197" t="s">
        <v>429</v>
      </c>
    </row>
    <row r="301" spans="1:65" s="13" customFormat="1">
      <c r="B301" s="199"/>
      <c r="C301" s="200"/>
      <c r="D301" s="201" t="s">
        <v>151</v>
      </c>
      <c r="E301" s="202" t="s">
        <v>1</v>
      </c>
      <c r="F301" s="203" t="s">
        <v>430</v>
      </c>
      <c r="G301" s="200"/>
      <c r="H301" s="204">
        <v>83.844999999999999</v>
      </c>
      <c r="I301" s="205"/>
      <c r="J301" s="200"/>
      <c r="K301" s="200"/>
      <c r="L301" s="206"/>
      <c r="M301" s="207"/>
      <c r="N301" s="208"/>
      <c r="O301" s="208"/>
      <c r="P301" s="208"/>
      <c r="Q301" s="208"/>
      <c r="R301" s="208"/>
      <c r="S301" s="208"/>
      <c r="T301" s="209"/>
      <c r="AT301" s="210" t="s">
        <v>151</v>
      </c>
      <c r="AU301" s="210" t="s">
        <v>83</v>
      </c>
      <c r="AV301" s="13" t="s">
        <v>83</v>
      </c>
      <c r="AW301" s="13" t="s">
        <v>30</v>
      </c>
      <c r="AX301" s="13" t="s">
        <v>73</v>
      </c>
      <c r="AY301" s="210" t="s">
        <v>136</v>
      </c>
    </row>
    <row r="302" spans="1:65" s="14" customFormat="1">
      <c r="B302" s="211"/>
      <c r="C302" s="212"/>
      <c r="D302" s="201" t="s">
        <v>151</v>
      </c>
      <c r="E302" s="213" t="s">
        <v>1</v>
      </c>
      <c r="F302" s="214" t="s">
        <v>153</v>
      </c>
      <c r="G302" s="212"/>
      <c r="H302" s="215">
        <v>83.844999999999999</v>
      </c>
      <c r="I302" s="216"/>
      <c r="J302" s="212"/>
      <c r="K302" s="212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151</v>
      </c>
      <c r="AU302" s="221" t="s">
        <v>83</v>
      </c>
      <c r="AV302" s="14" t="s">
        <v>143</v>
      </c>
      <c r="AW302" s="14" t="s">
        <v>30</v>
      </c>
      <c r="AX302" s="14" t="s">
        <v>81</v>
      </c>
      <c r="AY302" s="221" t="s">
        <v>136</v>
      </c>
    </row>
    <row r="303" spans="1:65" s="2" customFormat="1" ht="24">
      <c r="A303" s="34"/>
      <c r="B303" s="35"/>
      <c r="C303" s="186" t="s">
        <v>431</v>
      </c>
      <c r="D303" s="186" t="s">
        <v>138</v>
      </c>
      <c r="E303" s="187" t="s">
        <v>432</v>
      </c>
      <c r="F303" s="188" t="s">
        <v>433</v>
      </c>
      <c r="G303" s="189" t="s">
        <v>165</v>
      </c>
      <c r="H303" s="190">
        <v>83.844999999999999</v>
      </c>
      <c r="I303" s="191"/>
      <c r="J303" s="192">
        <f>ROUND(I303*H303,2)</f>
        <v>0</v>
      </c>
      <c r="K303" s="188" t="s">
        <v>142</v>
      </c>
      <c r="L303" s="39"/>
      <c r="M303" s="193" t="s">
        <v>1</v>
      </c>
      <c r="N303" s="194" t="s">
        <v>38</v>
      </c>
      <c r="O303" s="71"/>
      <c r="P303" s="195">
        <f>O303*H303</f>
        <v>0</v>
      </c>
      <c r="Q303" s="195">
        <v>0</v>
      </c>
      <c r="R303" s="195">
        <f>Q303*H303</f>
        <v>0</v>
      </c>
      <c r="S303" s="195">
        <v>0</v>
      </c>
      <c r="T303" s="196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7" t="s">
        <v>143</v>
      </c>
      <c r="AT303" s="197" t="s">
        <v>138</v>
      </c>
      <c r="AU303" s="197" t="s">
        <v>83</v>
      </c>
      <c r="AY303" s="17" t="s">
        <v>136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7" t="s">
        <v>81</v>
      </c>
      <c r="BK303" s="198">
        <f>ROUND(I303*H303,2)</f>
        <v>0</v>
      </c>
      <c r="BL303" s="17" t="s">
        <v>143</v>
      </c>
      <c r="BM303" s="197" t="s">
        <v>434</v>
      </c>
    </row>
    <row r="304" spans="1:65" s="2" customFormat="1" ht="16.5" customHeight="1">
      <c r="A304" s="34"/>
      <c r="B304" s="35"/>
      <c r="C304" s="186" t="s">
        <v>292</v>
      </c>
      <c r="D304" s="186" t="s">
        <v>138</v>
      </c>
      <c r="E304" s="187" t="s">
        <v>435</v>
      </c>
      <c r="F304" s="188" t="s">
        <v>436</v>
      </c>
      <c r="G304" s="189" t="s">
        <v>165</v>
      </c>
      <c r="H304" s="190">
        <v>1593.0550000000001</v>
      </c>
      <c r="I304" s="191"/>
      <c r="J304" s="192">
        <f>ROUND(I304*H304,2)</f>
        <v>0</v>
      </c>
      <c r="K304" s="188" t="s">
        <v>142</v>
      </c>
      <c r="L304" s="39"/>
      <c r="M304" s="193" t="s">
        <v>1</v>
      </c>
      <c r="N304" s="194" t="s">
        <v>38</v>
      </c>
      <c r="O304" s="71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143</v>
      </c>
      <c r="AT304" s="197" t="s">
        <v>138</v>
      </c>
      <c r="AU304" s="197" t="s">
        <v>83</v>
      </c>
      <c r="AY304" s="17" t="s">
        <v>136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7" t="s">
        <v>81</v>
      </c>
      <c r="BK304" s="198">
        <f>ROUND(I304*H304,2)</f>
        <v>0</v>
      </c>
      <c r="BL304" s="17" t="s">
        <v>143</v>
      </c>
      <c r="BM304" s="197" t="s">
        <v>437</v>
      </c>
    </row>
    <row r="305" spans="1:65" s="13" customFormat="1">
      <c r="B305" s="199"/>
      <c r="C305" s="200"/>
      <c r="D305" s="201" t="s">
        <v>151</v>
      </c>
      <c r="E305" s="202" t="s">
        <v>1</v>
      </c>
      <c r="F305" s="203" t="s">
        <v>438</v>
      </c>
      <c r="G305" s="200"/>
      <c r="H305" s="204">
        <v>1593.0550000000001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151</v>
      </c>
      <c r="AU305" s="210" t="s">
        <v>83</v>
      </c>
      <c r="AV305" s="13" t="s">
        <v>83</v>
      </c>
      <c r="AW305" s="13" t="s">
        <v>30</v>
      </c>
      <c r="AX305" s="13" t="s">
        <v>73</v>
      </c>
      <c r="AY305" s="210" t="s">
        <v>136</v>
      </c>
    </row>
    <row r="306" spans="1:65" s="14" customFormat="1">
      <c r="B306" s="211"/>
      <c r="C306" s="212"/>
      <c r="D306" s="201" t="s">
        <v>151</v>
      </c>
      <c r="E306" s="213" t="s">
        <v>1</v>
      </c>
      <c r="F306" s="214" t="s">
        <v>153</v>
      </c>
      <c r="G306" s="212"/>
      <c r="H306" s="215">
        <v>1593.0550000000001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151</v>
      </c>
      <c r="AU306" s="221" t="s">
        <v>83</v>
      </c>
      <c r="AV306" s="14" t="s">
        <v>143</v>
      </c>
      <c r="AW306" s="14" t="s">
        <v>30</v>
      </c>
      <c r="AX306" s="14" t="s">
        <v>81</v>
      </c>
      <c r="AY306" s="221" t="s">
        <v>136</v>
      </c>
    </row>
    <row r="307" spans="1:65" s="2" customFormat="1" ht="24">
      <c r="A307" s="34"/>
      <c r="B307" s="35"/>
      <c r="C307" s="186" t="s">
        <v>439</v>
      </c>
      <c r="D307" s="186" t="s">
        <v>138</v>
      </c>
      <c r="E307" s="187" t="s">
        <v>440</v>
      </c>
      <c r="F307" s="188" t="s">
        <v>164</v>
      </c>
      <c r="G307" s="189" t="s">
        <v>165</v>
      </c>
      <c r="H307" s="190">
        <v>83.844999999999999</v>
      </c>
      <c r="I307" s="191"/>
      <c r="J307" s="192">
        <f>ROUND(I307*H307,2)</f>
        <v>0</v>
      </c>
      <c r="K307" s="188" t="s">
        <v>142</v>
      </c>
      <c r="L307" s="39"/>
      <c r="M307" s="193" t="s">
        <v>1</v>
      </c>
      <c r="N307" s="194" t="s">
        <v>38</v>
      </c>
      <c r="O307" s="71"/>
      <c r="P307" s="195">
        <f>O307*H307</f>
        <v>0</v>
      </c>
      <c r="Q307" s="195">
        <v>0</v>
      </c>
      <c r="R307" s="195">
        <f>Q307*H307</f>
        <v>0</v>
      </c>
      <c r="S307" s="195">
        <v>0</v>
      </c>
      <c r="T307" s="196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7" t="s">
        <v>143</v>
      </c>
      <c r="AT307" s="197" t="s">
        <v>138</v>
      </c>
      <c r="AU307" s="197" t="s">
        <v>83</v>
      </c>
      <c r="AY307" s="17" t="s">
        <v>136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17" t="s">
        <v>81</v>
      </c>
      <c r="BK307" s="198">
        <f>ROUND(I307*H307,2)</f>
        <v>0</v>
      </c>
      <c r="BL307" s="17" t="s">
        <v>143</v>
      </c>
      <c r="BM307" s="197" t="s">
        <v>441</v>
      </c>
    </row>
    <row r="308" spans="1:65" s="12" customFormat="1" ht="22.9" customHeight="1">
      <c r="B308" s="170"/>
      <c r="C308" s="171"/>
      <c r="D308" s="172" t="s">
        <v>72</v>
      </c>
      <c r="E308" s="184" t="s">
        <v>442</v>
      </c>
      <c r="F308" s="184" t="s">
        <v>443</v>
      </c>
      <c r="G308" s="171"/>
      <c r="H308" s="171"/>
      <c r="I308" s="174"/>
      <c r="J308" s="185">
        <f>BK308</f>
        <v>0</v>
      </c>
      <c r="K308" s="171"/>
      <c r="L308" s="176"/>
      <c r="M308" s="177"/>
      <c r="N308" s="178"/>
      <c r="O308" s="178"/>
      <c r="P308" s="179">
        <f>P309</f>
        <v>0</v>
      </c>
      <c r="Q308" s="178"/>
      <c r="R308" s="179">
        <f>R309</f>
        <v>0</v>
      </c>
      <c r="S308" s="178"/>
      <c r="T308" s="180">
        <f>T309</f>
        <v>0</v>
      </c>
      <c r="AR308" s="181" t="s">
        <v>81</v>
      </c>
      <c r="AT308" s="182" t="s">
        <v>72</v>
      </c>
      <c r="AU308" s="182" t="s">
        <v>81</v>
      </c>
      <c r="AY308" s="181" t="s">
        <v>136</v>
      </c>
      <c r="BK308" s="183">
        <f>BK309</f>
        <v>0</v>
      </c>
    </row>
    <row r="309" spans="1:65" s="2" customFormat="1" ht="24">
      <c r="A309" s="34"/>
      <c r="B309" s="35"/>
      <c r="C309" s="186" t="s">
        <v>295</v>
      </c>
      <c r="D309" s="186" t="s">
        <v>138</v>
      </c>
      <c r="E309" s="187" t="s">
        <v>444</v>
      </c>
      <c r="F309" s="188" t="s">
        <v>445</v>
      </c>
      <c r="G309" s="189" t="s">
        <v>165</v>
      </c>
      <c r="H309" s="190">
        <v>147.77600000000001</v>
      </c>
      <c r="I309" s="191"/>
      <c r="J309" s="192">
        <f>ROUND(I309*H309,2)</f>
        <v>0</v>
      </c>
      <c r="K309" s="188" t="s">
        <v>142</v>
      </c>
      <c r="L309" s="39"/>
      <c r="M309" s="193" t="s">
        <v>1</v>
      </c>
      <c r="N309" s="194" t="s">
        <v>38</v>
      </c>
      <c r="O309" s="71"/>
      <c r="P309" s="195">
        <f>O309*H309</f>
        <v>0</v>
      </c>
      <c r="Q309" s="195">
        <v>0</v>
      </c>
      <c r="R309" s="195">
        <f>Q309*H309</f>
        <v>0</v>
      </c>
      <c r="S309" s="195">
        <v>0</v>
      </c>
      <c r="T309" s="19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143</v>
      </c>
      <c r="AT309" s="197" t="s">
        <v>138</v>
      </c>
      <c r="AU309" s="197" t="s">
        <v>83</v>
      </c>
      <c r="AY309" s="17" t="s">
        <v>136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7" t="s">
        <v>81</v>
      </c>
      <c r="BK309" s="198">
        <f>ROUND(I309*H309,2)</f>
        <v>0</v>
      </c>
      <c r="BL309" s="17" t="s">
        <v>143</v>
      </c>
      <c r="BM309" s="197" t="s">
        <v>446</v>
      </c>
    </row>
    <row r="310" spans="1:65" s="12" customFormat="1" ht="25.9" customHeight="1">
      <c r="B310" s="170"/>
      <c r="C310" s="171"/>
      <c r="D310" s="172" t="s">
        <v>72</v>
      </c>
      <c r="E310" s="173" t="s">
        <v>447</v>
      </c>
      <c r="F310" s="173" t="s">
        <v>448</v>
      </c>
      <c r="G310" s="171"/>
      <c r="H310" s="171"/>
      <c r="I310" s="174"/>
      <c r="J310" s="175">
        <f>BK310</f>
        <v>0</v>
      </c>
      <c r="K310" s="171"/>
      <c r="L310" s="176"/>
      <c r="M310" s="177"/>
      <c r="N310" s="178"/>
      <c r="O310" s="178"/>
      <c r="P310" s="179">
        <f>P311+P349</f>
        <v>0</v>
      </c>
      <c r="Q310" s="178"/>
      <c r="R310" s="179">
        <f>R311+R349</f>
        <v>0.30854923000000001</v>
      </c>
      <c r="S310" s="178"/>
      <c r="T310" s="180">
        <f>T311+T349</f>
        <v>0</v>
      </c>
      <c r="AR310" s="181" t="s">
        <v>83</v>
      </c>
      <c r="AT310" s="182" t="s">
        <v>72</v>
      </c>
      <c r="AU310" s="182" t="s">
        <v>73</v>
      </c>
      <c r="AY310" s="181" t="s">
        <v>136</v>
      </c>
      <c r="BK310" s="183">
        <f>BK311+BK349</f>
        <v>0</v>
      </c>
    </row>
    <row r="311" spans="1:65" s="12" customFormat="1" ht="22.9" customHeight="1">
      <c r="B311" s="170"/>
      <c r="C311" s="171"/>
      <c r="D311" s="172" t="s">
        <v>72</v>
      </c>
      <c r="E311" s="184" t="s">
        <v>449</v>
      </c>
      <c r="F311" s="184" t="s">
        <v>450</v>
      </c>
      <c r="G311" s="171"/>
      <c r="H311" s="171"/>
      <c r="I311" s="174"/>
      <c r="J311" s="185">
        <f>BK311</f>
        <v>0</v>
      </c>
      <c r="K311" s="171"/>
      <c r="L311" s="176"/>
      <c r="M311" s="177"/>
      <c r="N311" s="178"/>
      <c r="O311" s="178"/>
      <c r="P311" s="179">
        <f>SUM(P312:P348)</f>
        <v>0</v>
      </c>
      <c r="Q311" s="178"/>
      <c r="R311" s="179">
        <f>SUM(R312:R348)</f>
        <v>0.16353246999999999</v>
      </c>
      <c r="S311" s="178"/>
      <c r="T311" s="180">
        <f>SUM(T312:T348)</f>
        <v>0</v>
      </c>
      <c r="AR311" s="181" t="s">
        <v>83</v>
      </c>
      <c r="AT311" s="182" t="s">
        <v>72</v>
      </c>
      <c r="AU311" s="182" t="s">
        <v>81</v>
      </c>
      <c r="AY311" s="181" t="s">
        <v>136</v>
      </c>
      <c r="BK311" s="183">
        <f>SUM(BK312:BK348)</f>
        <v>0</v>
      </c>
    </row>
    <row r="312" spans="1:65" s="2" customFormat="1" ht="24">
      <c r="A312" s="34"/>
      <c r="B312" s="35"/>
      <c r="C312" s="186" t="s">
        <v>451</v>
      </c>
      <c r="D312" s="186" t="s">
        <v>138</v>
      </c>
      <c r="E312" s="187" t="s">
        <v>452</v>
      </c>
      <c r="F312" s="188" t="s">
        <v>453</v>
      </c>
      <c r="G312" s="189" t="s">
        <v>234</v>
      </c>
      <c r="H312" s="190">
        <v>81.099999999999994</v>
      </c>
      <c r="I312" s="191"/>
      <c r="J312" s="192">
        <f>ROUND(I312*H312,2)</f>
        <v>0</v>
      </c>
      <c r="K312" s="188" t="s">
        <v>142</v>
      </c>
      <c r="L312" s="39"/>
      <c r="M312" s="193" t="s">
        <v>1</v>
      </c>
      <c r="N312" s="194" t="s">
        <v>38</v>
      </c>
      <c r="O312" s="71"/>
      <c r="P312" s="195">
        <f>O312*H312</f>
        <v>0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7" t="s">
        <v>176</v>
      </c>
      <c r="AT312" s="197" t="s">
        <v>138</v>
      </c>
      <c r="AU312" s="197" t="s">
        <v>83</v>
      </c>
      <c r="AY312" s="17" t="s">
        <v>136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7" t="s">
        <v>81</v>
      </c>
      <c r="BK312" s="198">
        <f>ROUND(I312*H312,2)</f>
        <v>0</v>
      </c>
      <c r="BL312" s="17" t="s">
        <v>176</v>
      </c>
      <c r="BM312" s="197" t="s">
        <v>454</v>
      </c>
    </row>
    <row r="313" spans="1:65" s="2" customFormat="1" ht="16.5" customHeight="1">
      <c r="A313" s="34"/>
      <c r="B313" s="35"/>
      <c r="C313" s="222" t="s">
        <v>299</v>
      </c>
      <c r="D313" s="222" t="s">
        <v>183</v>
      </c>
      <c r="E313" s="223" t="s">
        <v>455</v>
      </c>
      <c r="F313" s="224" t="s">
        <v>456</v>
      </c>
      <c r="G313" s="225" t="s">
        <v>165</v>
      </c>
      <c r="H313" s="226">
        <v>2.8000000000000001E-2</v>
      </c>
      <c r="I313" s="227"/>
      <c r="J313" s="228">
        <f>ROUND(I313*H313,2)</f>
        <v>0</v>
      </c>
      <c r="K313" s="224" t="s">
        <v>142</v>
      </c>
      <c r="L313" s="229"/>
      <c r="M313" s="230" t="s">
        <v>1</v>
      </c>
      <c r="N313" s="231" t="s">
        <v>38</v>
      </c>
      <c r="O313" s="71"/>
      <c r="P313" s="195">
        <f>O313*H313</f>
        <v>0</v>
      </c>
      <c r="Q313" s="195">
        <v>1</v>
      </c>
      <c r="R313" s="195">
        <f>Q313*H313</f>
        <v>2.8000000000000001E-2</v>
      </c>
      <c r="S313" s="195">
        <v>0</v>
      </c>
      <c r="T313" s="19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217</v>
      </c>
      <c r="AT313" s="197" t="s">
        <v>183</v>
      </c>
      <c r="AU313" s="197" t="s">
        <v>83</v>
      </c>
      <c r="AY313" s="17" t="s">
        <v>136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7" t="s">
        <v>81</v>
      </c>
      <c r="BK313" s="198">
        <f>ROUND(I313*H313,2)</f>
        <v>0</v>
      </c>
      <c r="BL313" s="17" t="s">
        <v>176</v>
      </c>
      <c r="BM313" s="197" t="s">
        <v>457</v>
      </c>
    </row>
    <row r="314" spans="1:65" s="2" customFormat="1" ht="19.5">
      <c r="A314" s="34"/>
      <c r="B314" s="35"/>
      <c r="C314" s="36"/>
      <c r="D314" s="201" t="s">
        <v>198</v>
      </c>
      <c r="E314" s="36"/>
      <c r="F314" s="232" t="s">
        <v>458</v>
      </c>
      <c r="G314" s="36"/>
      <c r="H314" s="36"/>
      <c r="I314" s="233"/>
      <c r="J314" s="36"/>
      <c r="K314" s="36"/>
      <c r="L314" s="39"/>
      <c r="M314" s="234"/>
      <c r="N314" s="235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198</v>
      </c>
      <c r="AU314" s="17" t="s">
        <v>83</v>
      </c>
    </row>
    <row r="315" spans="1:65" s="13" customFormat="1">
      <c r="B315" s="199"/>
      <c r="C315" s="200"/>
      <c r="D315" s="201" t="s">
        <v>151</v>
      </c>
      <c r="E315" s="202" t="s">
        <v>1</v>
      </c>
      <c r="F315" s="203" t="s">
        <v>459</v>
      </c>
      <c r="G315" s="200"/>
      <c r="H315" s="204">
        <v>2.8000000000000001E-2</v>
      </c>
      <c r="I315" s="205"/>
      <c r="J315" s="200"/>
      <c r="K315" s="200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151</v>
      </c>
      <c r="AU315" s="210" t="s">
        <v>83</v>
      </c>
      <c r="AV315" s="13" t="s">
        <v>83</v>
      </c>
      <c r="AW315" s="13" t="s">
        <v>30</v>
      </c>
      <c r="AX315" s="13" t="s">
        <v>73</v>
      </c>
      <c r="AY315" s="210" t="s">
        <v>136</v>
      </c>
    </row>
    <row r="316" spans="1:65" s="14" customFormat="1">
      <c r="B316" s="211"/>
      <c r="C316" s="212"/>
      <c r="D316" s="201" t="s">
        <v>151</v>
      </c>
      <c r="E316" s="213" t="s">
        <v>1</v>
      </c>
      <c r="F316" s="214" t="s">
        <v>153</v>
      </c>
      <c r="G316" s="212"/>
      <c r="H316" s="215">
        <v>2.8000000000000001E-2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151</v>
      </c>
      <c r="AU316" s="221" t="s">
        <v>83</v>
      </c>
      <c r="AV316" s="14" t="s">
        <v>143</v>
      </c>
      <c r="AW316" s="14" t="s">
        <v>30</v>
      </c>
      <c r="AX316" s="14" t="s">
        <v>81</v>
      </c>
      <c r="AY316" s="221" t="s">
        <v>136</v>
      </c>
    </row>
    <row r="317" spans="1:65" s="2" customFormat="1" ht="24">
      <c r="A317" s="34"/>
      <c r="B317" s="35"/>
      <c r="C317" s="186" t="s">
        <v>460</v>
      </c>
      <c r="D317" s="186" t="s">
        <v>138</v>
      </c>
      <c r="E317" s="187" t="s">
        <v>461</v>
      </c>
      <c r="F317" s="188" t="s">
        <v>462</v>
      </c>
      <c r="G317" s="189" t="s">
        <v>234</v>
      </c>
      <c r="H317" s="190">
        <v>21.2</v>
      </c>
      <c r="I317" s="191"/>
      <c r="J317" s="192">
        <f>ROUND(I317*H317,2)</f>
        <v>0</v>
      </c>
      <c r="K317" s="188" t="s">
        <v>142</v>
      </c>
      <c r="L317" s="39"/>
      <c r="M317" s="193" t="s">
        <v>1</v>
      </c>
      <c r="N317" s="194" t="s">
        <v>38</v>
      </c>
      <c r="O317" s="71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176</v>
      </c>
      <c r="AT317" s="197" t="s">
        <v>138</v>
      </c>
      <c r="AU317" s="197" t="s">
        <v>83</v>
      </c>
      <c r="AY317" s="17" t="s">
        <v>136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7" t="s">
        <v>81</v>
      </c>
      <c r="BK317" s="198">
        <f>ROUND(I317*H317,2)</f>
        <v>0</v>
      </c>
      <c r="BL317" s="17" t="s">
        <v>176</v>
      </c>
      <c r="BM317" s="197" t="s">
        <v>463</v>
      </c>
    </row>
    <row r="318" spans="1:65" s="13" customFormat="1">
      <c r="B318" s="199"/>
      <c r="C318" s="200"/>
      <c r="D318" s="201" t="s">
        <v>151</v>
      </c>
      <c r="E318" s="202" t="s">
        <v>1</v>
      </c>
      <c r="F318" s="203" t="s">
        <v>464</v>
      </c>
      <c r="G318" s="200"/>
      <c r="H318" s="204">
        <v>21.2</v>
      </c>
      <c r="I318" s="205"/>
      <c r="J318" s="200"/>
      <c r="K318" s="200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151</v>
      </c>
      <c r="AU318" s="210" t="s">
        <v>83</v>
      </c>
      <c r="AV318" s="13" t="s">
        <v>83</v>
      </c>
      <c r="AW318" s="13" t="s">
        <v>30</v>
      </c>
      <c r="AX318" s="13" t="s">
        <v>73</v>
      </c>
      <c r="AY318" s="210" t="s">
        <v>136</v>
      </c>
    </row>
    <row r="319" spans="1:65" s="14" customFormat="1">
      <c r="B319" s="211"/>
      <c r="C319" s="212"/>
      <c r="D319" s="201" t="s">
        <v>151</v>
      </c>
      <c r="E319" s="213" t="s">
        <v>1</v>
      </c>
      <c r="F319" s="214" t="s">
        <v>153</v>
      </c>
      <c r="G319" s="212"/>
      <c r="H319" s="215">
        <v>21.2</v>
      </c>
      <c r="I319" s="216"/>
      <c r="J319" s="212"/>
      <c r="K319" s="212"/>
      <c r="L319" s="217"/>
      <c r="M319" s="218"/>
      <c r="N319" s="219"/>
      <c r="O319" s="219"/>
      <c r="P319" s="219"/>
      <c r="Q319" s="219"/>
      <c r="R319" s="219"/>
      <c r="S319" s="219"/>
      <c r="T319" s="220"/>
      <c r="AT319" s="221" t="s">
        <v>151</v>
      </c>
      <c r="AU319" s="221" t="s">
        <v>83</v>
      </c>
      <c r="AV319" s="14" t="s">
        <v>143</v>
      </c>
      <c r="AW319" s="14" t="s">
        <v>30</v>
      </c>
      <c r="AX319" s="14" t="s">
        <v>81</v>
      </c>
      <c r="AY319" s="221" t="s">
        <v>136</v>
      </c>
    </row>
    <row r="320" spans="1:65" s="2" customFormat="1" ht="16.5" customHeight="1">
      <c r="A320" s="34"/>
      <c r="B320" s="35"/>
      <c r="C320" s="222" t="s">
        <v>303</v>
      </c>
      <c r="D320" s="222" t="s">
        <v>183</v>
      </c>
      <c r="E320" s="223" t="s">
        <v>465</v>
      </c>
      <c r="F320" s="224" t="s">
        <v>466</v>
      </c>
      <c r="G320" s="225" t="s">
        <v>165</v>
      </c>
      <c r="H320" s="226">
        <v>8.9999999999999993E-3</v>
      </c>
      <c r="I320" s="227"/>
      <c r="J320" s="228">
        <f>ROUND(I320*H320,2)</f>
        <v>0</v>
      </c>
      <c r="K320" s="224" t="s">
        <v>142</v>
      </c>
      <c r="L320" s="229"/>
      <c r="M320" s="230" t="s">
        <v>1</v>
      </c>
      <c r="N320" s="231" t="s">
        <v>38</v>
      </c>
      <c r="O320" s="71"/>
      <c r="P320" s="195">
        <f>O320*H320</f>
        <v>0</v>
      </c>
      <c r="Q320" s="195">
        <v>1</v>
      </c>
      <c r="R320" s="195">
        <f>Q320*H320</f>
        <v>8.9999999999999993E-3</v>
      </c>
      <c r="S320" s="195">
        <v>0</v>
      </c>
      <c r="T320" s="19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7" t="s">
        <v>217</v>
      </c>
      <c r="AT320" s="197" t="s">
        <v>183</v>
      </c>
      <c r="AU320" s="197" t="s">
        <v>83</v>
      </c>
      <c r="AY320" s="17" t="s">
        <v>136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7" t="s">
        <v>81</v>
      </c>
      <c r="BK320" s="198">
        <f>ROUND(I320*H320,2)</f>
        <v>0</v>
      </c>
      <c r="BL320" s="17" t="s">
        <v>176</v>
      </c>
      <c r="BM320" s="197" t="s">
        <v>467</v>
      </c>
    </row>
    <row r="321" spans="1:65" s="2" customFormat="1" ht="19.5">
      <c r="A321" s="34"/>
      <c r="B321" s="35"/>
      <c r="C321" s="36"/>
      <c r="D321" s="201" t="s">
        <v>198</v>
      </c>
      <c r="E321" s="36"/>
      <c r="F321" s="232" t="s">
        <v>468</v>
      </c>
      <c r="G321" s="36"/>
      <c r="H321" s="36"/>
      <c r="I321" s="233"/>
      <c r="J321" s="36"/>
      <c r="K321" s="36"/>
      <c r="L321" s="39"/>
      <c r="M321" s="234"/>
      <c r="N321" s="235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198</v>
      </c>
      <c r="AU321" s="17" t="s">
        <v>83</v>
      </c>
    </row>
    <row r="322" spans="1:65" s="13" customFormat="1">
      <c r="B322" s="199"/>
      <c r="C322" s="200"/>
      <c r="D322" s="201" t="s">
        <v>151</v>
      </c>
      <c r="E322" s="202" t="s">
        <v>1</v>
      </c>
      <c r="F322" s="203" t="s">
        <v>469</v>
      </c>
      <c r="G322" s="200"/>
      <c r="H322" s="204">
        <v>8.9999999999999993E-3</v>
      </c>
      <c r="I322" s="205"/>
      <c r="J322" s="200"/>
      <c r="K322" s="200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151</v>
      </c>
      <c r="AU322" s="210" t="s">
        <v>83</v>
      </c>
      <c r="AV322" s="13" t="s">
        <v>83</v>
      </c>
      <c r="AW322" s="13" t="s">
        <v>30</v>
      </c>
      <c r="AX322" s="13" t="s">
        <v>73</v>
      </c>
      <c r="AY322" s="210" t="s">
        <v>136</v>
      </c>
    </row>
    <row r="323" spans="1:65" s="14" customFormat="1">
      <c r="B323" s="211"/>
      <c r="C323" s="212"/>
      <c r="D323" s="201" t="s">
        <v>151</v>
      </c>
      <c r="E323" s="213" t="s">
        <v>1</v>
      </c>
      <c r="F323" s="214" t="s">
        <v>153</v>
      </c>
      <c r="G323" s="212"/>
      <c r="H323" s="215">
        <v>8.9999999999999993E-3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151</v>
      </c>
      <c r="AU323" s="221" t="s">
        <v>83</v>
      </c>
      <c r="AV323" s="14" t="s">
        <v>143</v>
      </c>
      <c r="AW323" s="14" t="s">
        <v>30</v>
      </c>
      <c r="AX323" s="14" t="s">
        <v>81</v>
      </c>
      <c r="AY323" s="221" t="s">
        <v>136</v>
      </c>
    </row>
    <row r="324" spans="1:65" s="2" customFormat="1" ht="24">
      <c r="A324" s="34"/>
      <c r="B324" s="35"/>
      <c r="C324" s="186" t="s">
        <v>470</v>
      </c>
      <c r="D324" s="186" t="s">
        <v>138</v>
      </c>
      <c r="E324" s="187" t="s">
        <v>471</v>
      </c>
      <c r="F324" s="188" t="s">
        <v>472</v>
      </c>
      <c r="G324" s="189" t="s">
        <v>234</v>
      </c>
      <c r="H324" s="190">
        <v>30.1</v>
      </c>
      <c r="I324" s="191"/>
      <c r="J324" s="192">
        <f>ROUND(I324*H324,2)</f>
        <v>0</v>
      </c>
      <c r="K324" s="188" t="s">
        <v>142</v>
      </c>
      <c r="L324" s="39"/>
      <c r="M324" s="193" t="s">
        <v>1</v>
      </c>
      <c r="N324" s="194" t="s">
        <v>38</v>
      </c>
      <c r="O324" s="71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176</v>
      </c>
      <c r="AT324" s="197" t="s">
        <v>138</v>
      </c>
      <c r="AU324" s="197" t="s">
        <v>83</v>
      </c>
      <c r="AY324" s="17" t="s">
        <v>136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7" t="s">
        <v>81</v>
      </c>
      <c r="BK324" s="198">
        <f>ROUND(I324*H324,2)</f>
        <v>0</v>
      </c>
      <c r="BL324" s="17" t="s">
        <v>176</v>
      </c>
      <c r="BM324" s="197" t="s">
        <v>473</v>
      </c>
    </row>
    <row r="325" spans="1:65" s="13" customFormat="1">
      <c r="B325" s="199"/>
      <c r="C325" s="200"/>
      <c r="D325" s="201" t="s">
        <v>151</v>
      </c>
      <c r="E325" s="202" t="s">
        <v>1</v>
      </c>
      <c r="F325" s="203" t="s">
        <v>474</v>
      </c>
      <c r="G325" s="200"/>
      <c r="H325" s="204">
        <v>30.1</v>
      </c>
      <c r="I325" s="205"/>
      <c r="J325" s="200"/>
      <c r="K325" s="200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151</v>
      </c>
      <c r="AU325" s="210" t="s">
        <v>83</v>
      </c>
      <c r="AV325" s="13" t="s">
        <v>83</v>
      </c>
      <c r="AW325" s="13" t="s">
        <v>30</v>
      </c>
      <c r="AX325" s="13" t="s">
        <v>73</v>
      </c>
      <c r="AY325" s="210" t="s">
        <v>136</v>
      </c>
    </row>
    <row r="326" spans="1:65" s="14" customFormat="1">
      <c r="B326" s="211"/>
      <c r="C326" s="212"/>
      <c r="D326" s="201" t="s">
        <v>151</v>
      </c>
      <c r="E326" s="213" t="s">
        <v>1</v>
      </c>
      <c r="F326" s="214" t="s">
        <v>153</v>
      </c>
      <c r="G326" s="212"/>
      <c r="H326" s="215">
        <v>30.1</v>
      </c>
      <c r="I326" s="216"/>
      <c r="J326" s="212"/>
      <c r="K326" s="212"/>
      <c r="L326" s="217"/>
      <c r="M326" s="218"/>
      <c r="N326" s="219"/>
      <c r="O326" s="219"/>
      <c r="P326" s="219"/>
      <c r="Q326" s="219"/>
      <c r="R326" s="219"/>
      <c r="S326" s="219"/>
      <c r="T326" s="220"/>
      <c r="AT326" s="221" t="s">
        <v>151</v>
      </c>
      <c r="AU326" s="221" t="s">
        <v>83</v>
      </c>
      <c r="AV326" s="14" t="s">
        <v>143</v>
      </c>
      <c r="AW326" s="14" t="s">
        <v>30</v>
      </c>
      <c r="AX326" s="14" t="s">
        <v>81</v>
      </c>
      <c r="AY326" s="221" t="s">
        <v>136</v>
      </c>
    </row>
    <row r="327" spans="1:65" s="2" customFormat="1" ht="24">
      <c r="A327" s="34"/>
      <c r="B327" s="35"/>
      <c r="C327" s="222" t="s">
        <v>308</v>
      </c>
      <c r="D327" s="222" t="s">
        <v>183</v>
      </c>
      <c r="E327" s="223" t="s">
        <v>475</v>
      </c>
      <c r="F327" s="224" t="s">
        <v>476</v>
      </c>
      <c r="G327" s="225" t="s">
        <v>234</v>
      </c>
      <c r="H327" s="226">
        <v>35.082000000000001</v>
      </c>
      <c r="I327" s="227"/>
      <c r="J327" s="228">
        <f>ROUND(I327*H327,2)</f>
        <v>0</v>
      </c>
      <c r="K327" s="224" t="s">
        <v>1</v>
      </c>
      <c r="L327" s="229"/>
      <c r="M327" s="230" t="s">
        <v>1</v>
      </c>
      <c r="N327" s="231" t="s">
        <v>38</v>
      </c>
      <c r="O327" s="71"/>
      <c r="P327" s="195">
        <f>O327*H327</f>
        <v>0</v>
      </c>
      <c r="Q327" s="195">
        <v>0</v>
      </c>
      <c r="R327" s="195">
        <f>Q327*H327</f>
        <v>0</v>
      </c>
      <c r="S327" s="195">
        <v>0</v>
      </c>
      <c r="T327" s="196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217</v>
      </c>
      <c r="AT327" s="197" t="s">
        <v>183</v>
      </c>
      <c r="AU327" s="197" t="s">
        <v>83</v>
      </c>
      <c r="AY327" s="17" t="s">
        <v>136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7" t="s">
        <v>81</v>
      </c>
      <c r="BK327" s="198">
        <f>ROUND(I327*H327,2)</f>
        <v>0</v>
      </c>
      <c r="BL327" s="17" t="s">
        <v>176</v>
      </c>
      <c r="BM327" s="197" t="s">
        <v>477</v>
      </c>
    </row>
    <row r="328" spans="1:65" s="13" customFormat="1">
      <c r="B328" s="199"/>
      <c r="C328" s="200"/>
      <c r="D328" s="201" t="s">
        <v>151</v>
      </c>
      <c r="E328" s="202" t="s">
        <v>1</v>
      </c>
      <c r="F328" s="203" t="s">
        <v>478</v>
      </c>
      <c r="G328" s="200"/>
      <c r="H328" s="204">
        <v>35.082000000000001</v>
      </c>
      <c r="I328" s="205"/>
      <c r="J328" s="200"/>
      <c r="K328" s="200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151</v>
      </c>
      <c r="AU328" s="210" t="s">
        <v>83</v>
      </c>
      <c r="AV328" s="13" t="s">
        <v>83</v>
      </c>
      <c r="AW328" s="13" t="s">
        <v>30</v>
      </c>
      <c r="AX328" s="13" t="s">
        <v>73</v>
      </c>
      <c r="AY328" s="210" t="s">
        <v>136</v>
      </c>
    </row>
    <row r="329" spans="1:65" s="14" customFormat="1">
      <c r="B329" s="211"/>
      <c r="C329" s="212"/>
      <c r="D329" s="201" t="s">
        <v>151</v>
      </c>
      <c r="E329" s="213" t="s">
        <v>1</v>
      </c>
      <c r="F329" s="214" t="s">
        <v>153</v>
      </c>
      <c r="G329" s="212"/>
      <c r="H329" s="215">
        <v>35.082000000000001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151</v>
      </c>
      <c r="AU329" s="221" t="s">
        <v>83</v>
      </c>
      <c r="AV329" s="14" t="s">
        <v>143</v>
      </c>
      <c r="AW329" s="14" t="s">
        <v>30</v>
      </c>
      <c r="AX329" s="14" t="s">
        <v>81</v>
      </c>
      <c r="AY329" s="221" t="s">
        <v>136</v>
      </c>
    </row>
    <row r="330" spans="1:65" s="2" customFormat="1" ht="21.75" customHeight="1">
      <c r="A330" s="34"/>
      <c r="B330" s="35"/>
      <c r="C330" s="186" t="s">
        <v>479</v>
      </c>
      <c r="D330" s="186" t="s">
        <v>138</v>
      </c>
      <c r="E330" s="187" t="s">
        <v>480</v>
      </c>
      <c r="F330" s="188" t="s">
        <v>481</v>
      </c>
      <c r="G330" s="189" t="s">
        <v>234</v>
      </c>
      <c r="H330" s="190">
        <v>59.9</v>
      </c>
      <c r="I330" s="191"/>
      <c r="J330" s="192">
        <f>ROUND(I330*H330,2)</f>
        <v>0</v>
      </c>
      <c r="K330" s="188" t="s">
        <v>142</v>
      </c>
      <c r="L330" s="39"/>
      <c r="M330" s="193" t="s">
        <v>1</v>
      </c>
      <c r="N330" s="194" t="s">
        <v>38</v>
      </c>
      <c r="O330" s="71"/>
      <c r="P330" s="195">
        <f>O330*H330</f>
        <v>0</v>
      </c>
      <c r="Q330" s="195">
        <v>3.7530000000000002E-4</v>
      </c>
      <c r="R330" s="195">
        <f>Q330*H330</f>
        <v>2.2480469999999999E-2</v>
      </c>
      <c r="S330" s="195">
        <v>0</v>
      </c>
      <c r="T330" s="196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7" t="s">
        <v>176</v>
      </c>
      <c r="AT330" s="197" t="s">
        <v>138</v>
      </c>
      <c r="AU330" s="197" t="s">
        <v>83</v>
      </c>
      <c r="AY330" s="17" t="s">
        <v>136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17" t="s">
        <v>81</v>
      </c>
      <c r="BK330" s="198">
        <f>ROUND(I330*H330,2)</f>
        <v>0</v>
      </c>
      <c r="BL330" s="17" t="s">
        <v>176</v>
      </c>
      <c r="BM330" s="197" t="s">
        <v>482</v>
      </c>
    </row>
    <row r="331" spans="1:65" s="2" customFormat="1" ht="16.5" customHeight="1">
      <c r="A331" s="34"/>
      <c r="B331" s="35"/>
      <c r="C331" s="222" t="s">
        <v>311</v>
      </c>
      <c r="D331" s="222" t="s">
        <v>183</v>
      </c>
      <c r="E331" s="223" t="s">
        <v>483</v>
      </c>
      <c r="F331" s="224" t="s">
        <v>484</v>
      </c>
      <c r="G331" s="225" t="s">
        <v>234</v>
      </c>
      <c r="H331" s="226">
        <v>68.885000000000005</v>
      </c>
      <c r="I331" s="227"/>
      <c r="J331" s="228">
        <f>ROUND(I331*H331,2)</f>
        <v>0</v>
      </c>
      <c r="K331" s="224" t="s">
        <v>1</v>
      </c>
      <c r="L331" s="229"/>
      <c r="M331" s="230" t="s">
        <v>1</v>
      </c>
      <c r="N331" s="231" t="s">
        <v>38</v>
      </c>
      <c r="O331" s="71"/>
      <c r="P331" s="195">
        <f>O331*H331</f>
        <v>0</v>
      </c>
      <c r="Q331" s="195">
        <v>0</v>
      </c>
      <c r="R331" s="195">
        <f>Q331*H331</f>
        <v>0</v>
      </c>
      <c r="S331" s="195">
        <v>0</v>
      </c>
      <c r="T331" s="196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217</v>
      </c>
      <c r="AT331" s="197" t="s">
        <v>183</v>
      </c>
      <c r="AU331" s="197" t="s">
        <v>83</v>
      </c>
      <c r="AY331" s="17" t="s">
        <v>136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7" t="s">
        <v>81</v>
      </c>
      <c r="BK331" s="198">
        <f>ROUND(I331*H331,2)</f>
        <v>0</v>
      </c>
      <c r="BL331" s="17" t="s">
        <v>176</v>
      </c>
      <c r="BM331" s="197" t="s">
        <v>485</v>
      </c>
    </row>
    <row r="332" spans="1:65" s="13" customFormat="1">
      <c r="B332" s="199"/>
      <c r="C332" s="200"/>
      <c r="D332" s="201" t="s">
        <v>151</v>
      </c>
      <c r="E332" s="202" t="s">
        <v>1</v>
      </c>
      <c r="F332" s="203" t="s">
        <v>486</v>
      </c>
      <c r="G332" s="200"/>
      <c r="H332" s="204">
        <v>68.885000000000005</v>
      </c>
      <c r="I332" s="205"/>
      <c r="J332" s="200"/>
      <c r="K332" s="200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151</v>
      </c>
      <c r="AU332" s="210" t="s">
        <v>83</v>
      </c>
      <c r="AV332" s="13" t="s">
        <v>83</v>
      </c>
      <c r="AW332" s="13" t="s">
        <v>30</v>
      </c>
      <c r="AX332" s="13" t="s">
        <v>73</v>
      </c>
      <c r="AY332" s="210" t="s">
        <v>136</v>
      </c>
    </row>
    <row r="333" spans="1:65" s="14" customFormat="1">
      <c r="B333" s="211"/>
      <c r="C333" s="212"/>
      <c r="D333" s="201" t="s">
        <v>151</v>
      </c>
      <c r="E333" s="213" t="s">
        <v>1</v>
      </c>
      <c r="F333" s="214" t="s">
        <v>153</v>
      </c>
      <c r="G333" s="212"/>
      <c r="H333" s="215">
        <v>68.885000000000005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151</v>
      </c>
      <c r="AU333" s="221" t="s">
        <v>83</v>
      </c>
      <c r="AV333" s="14" t="s">
        <v>143</v>
      </c>
      <c r="AW333" s="14" t="s">
        <v>30</v>
      </c>
      <c r="AX333" s="14" t="s">
        <v>81</v>
      </c>
      <c r="AY333" s="221" t="s">
        <v>136</v>
      </c>
    </row>
    <row r="334" spans="1:65" s="2" customFormat="1" ht="24">
      <c r="A334" s="34"/>
      <c r="B334" s="35"/>
      <c r="C334" s="186" t="s">
        <v>487</v>
      </c>
      <c r="D334" s="186" t="s">
        <v>138</v>
      </c>
      <c r="E334" s="187" t="s">
        <v>488</v>
      </c>
      <c r="F334" s="188" t="s">
        <v>489</v>
      </c>
      <c r="G334" s="189" t="s">
        <v>234</v>
      </c>
      <c r="H334" s="190">
        <v>49.018000000000001</v>
      </c>
      <c r="I334" s="191"/>
      <c r="J334" s="192">
        <f>ROUND(I334*H334,2)</f>
        <v>0</v>
      </c>
      <c r="K334" s="188" t="s">
        <v>1</v>
      </c>
      <c r="L334" s="39"/>
      <c r="M334" s="193" t="s">
        <v>1</v>
      </c>
      <c r="N334" s="194" t="s">
        <v>38</v>
      </c>
      <c r="O334" s="71"/>
      <c r="P334" s="195">
        <f>O334*H334</f>
        <v>0</v>
      </c>
      <c r="Q334" s="195">
        <v>0</v>
      </c>
      <c r="R334" s="195">
        <f>Q334*H334</f>
        <v>0</v>
      </c>
      <c r="S334" s="195">
        <v>0</v>
      </c>
      <c r="T334" s="196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176</v>
      </c>
      <c r="AT334" s="197" t="s">
        <v>138</v>
      </c>
      <c r="AU334" s="197" t="s">
        <v>83</v>
      </c>
      <c r="AY334" s="17" t="s">
        <v>136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7" t="s">
        <v>81</v>
      </c>
      <c r="BK334" s="198">
        <f>ROUND(I334*H334,2)</f>
        <v>0</v>
      </c>
      <c r="BL334" s="17" t="s">
        <v>176</v>
      </c>
      <c r="BM334" s="197" t="s">
        <v>490</v>
      </c>
    </row>
    <row r="335" spans="1:65" s="13" customFormat="1" ht="22.5">
      <c r="B335" s="199"/>
      <c r="C335" s="200"/>
      <c r="D335" s="201" t="s">
        <v>151</v>
      </c>
      <c r="E335" s="202" t="s">
        <v>1</v>
      </c>
      <c r="F335" s="203" t="s">
        <v>491</v>
      </c>
      <c r="G335" s="200"/>
      <c r="H335" s="204">
        <v>49.018000000000001</v>
      </c>
      <c r="I335" s="205"/>
      <c r="J335" s="200"/>
      <c r="K335" s="200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151</v>
      </c>
      <c r="AU335" s="210" t="s">
        <v>83</v>
      </c>
      <c r="AV335" s="13" t="s">
        <v>83</v>
      </c>
      <c r="AW335" s="13" t="s">
        <v>30</v>
      </c>
      <c r="AX335" s="13" t="s">
        <v>73</v>
      </c>
      <c r="AY335" s="210" t="s">
        <v>136</v>
      </c>
    </row>
    <row r="336" spans="1:65" s="14" customFormat="1">
      <c r="B336" s="211"/>
      <c r="C336" s="212"/>
      <c r="D336" s="201" t="s">
        <v>151</v>
      </c>
      <c r="E336" s="213" t="s">
        <v>1</v>
      </c>
      <c r="F336" s="214" t="s">
        <v>153</v>
      </c>
      <c r="G336" s="212"/>
      <c r="H336" s="215">
        <v>49.018000000000001</v>
      </c>
      <c r="I336" s="216"/>
      <c r="J336" s="212"/>
      <c r="K336" s="212"/>
      <c r="L336" s="217"/>
      <c r="M336" s="218"/>
      <c r="N336" s="219"/>
      <c r="O336" s="219"/>
      <c r="P336" s="219"/>
      <c r="Q336" s="219"/>
      <c r="R336" s="219"/>
      <c r="S336" s="219"/>
      <c r="T336" s="220"/>
      <c r="AT336" s="221" t="s">
        <v>151</v>
      </c>
      <c r="AU336" s="221" t="s">
        <v>83</v>
      </c>
      <c r="AV336" s="14" t="s">
        <v>143</v>
      </c>
      <c r="AW336" s="14" t="s">
        <v>30</v>
      </c>
      <c r="AX336" s="14" t="s">
        <v>81</v>
      </c>
      <c r="AY336" s="221" t="s">
        <v>136</v>
      </c>
    </row>
    <row r="337" spans="1:65" s="2" customFormat="1" ht="24">
      <c r="A337" s="34"/>
      <c r="B337" s="35"/>
      <c r="C337" s="186" t="s">
        <v>317</v>
      </c>
      <c r="D337" s="186" t="s">
        <v>138</v>
      </c>
      <c r="E337" s="187" t="s">
        <v>492</v>
      </c>
      <c r="F337" s="188" t="s">
        <v>493</v>
      </c>
      <c r="G337" s="189" t="s">
        <v>234</v>
      </c>
      <c r="H337" s="190">
        <v>120.1</v>
      </c>
      <c r="I337" s="191"/>
      <c r="J337" s="192">
        <f>ROUND(I337*H337,2)</f>
        <v>0</v>
      </c>
      <c r="K337" s="188" t="s">
        <v>142</v>
      </c>
      <c r="L337" s="39"/>
      <c r="M337" s="193" t="s">
        <v>1</v>
      </c>
      <c r="N337" s="194" t="s">
        <v>38</v>
      </c>
      <c r="O337" s="71"/>
      <c r="P337" s="195">
        <f>O337*H337</f>
        <v>0</v>
      </c>
      <c r="Q337" s="195">
        <v>0</v>
      </c>
      <c r="R337" s="195">
        <f>Q337*H337</f>
        <v>0</v>
      </c>
      <c r="S337" s="195">
        <v>0</v>
      </c>
      <c r="T337" s="196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7" t="s">
        <v>176</v>
      </c>
      <c r="AT337" s="197" t="s">
        <v>138</v>
      </c>
      <c r="AU337" s="197" t="s">
        <v>83</v>
      </c>
      <c r="AY337" s="17" t="s">
        <v>136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17" t="s">
        <v>81</v>
      </c>
      <c r="BK337" s="198">
        <f>ROUND(I337*H337,2)</f>
        <v>0</v>
      </c>
      <c r="BL337" s="17" t="s">
        <v>176</v>
      </c>
      <c r="BM337" s="197" t="s">
        <v>494</v>
      </c>
    </row>
    <row r="338" spans="1:65" s="2" customFormat="1" ht="24">
      <c r="A338" s="34"/>
      <c r="B338" s="35"/>
      <c r="C338" s="222" t="s">
        <v>495</v>
      </c>
      <c r="D338" s="222" t="s">
        <v>183</v>
      </c>
      <c r="E338" s="223" t="s">
        <v>496</v>
      </c>
      <c r="F338" s="224" t="s">
        <v>497</v>
      </c>
      <c r="G338" s="225" t="s">
        <v>234</v>
      </c>
      <c r="H338" s="226">
        <v>126.105</v>
      </c>
      <c r="I338" s="227"/>
      <c r="J338" s="228">
        <f>ROUND(I338*H338,2)</f>
        <v>0</v>
      </c>
      <c r="K338" s="224" t="s">
        <v>142</v>
      </c>
      <c r="L338" s="229"/>
      <c r="M338" s="230" t="s">
        <v>1</v>
      </c>
      <c r="N338" s="231" t="s">
        <v>38</v>
      </c>
      <c r="O338" s="71"/>
      <c r="P338" s="195">
        <f>O338*H338</f>
        <v>0</v>
      </c>
      <c r="Q338" s="195">
        <v>8.0000000000000004E-4</v>
      </c>
      <c r="R338" s="195">
        <f>Q338*H338</f>
        <v>0.100884</v>
      </c>
      <c r="S338" s="195">
        <v>0</v>
      </c>
      <c r="T338" s="196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7" t="s">
        <v>217</v>
      </c>
      <c r="AT338" s="197" t="s">
        <v>183</v>
      </c>
      <c r="AU338" s="197" t="s">
        <v>83</v>
      </c>
      <c r="AY338" s="17" t="s">
        <v>136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7" t="s">
        <v>81</v>
      </c>
      <c r="BK338" s="198">
        <f>ROUND(I338*H338,2)</f>
        <v>0</v>
      </c>
      <c r="BL338" s="17" t="s">
        <v>176</v>
      </c>
      <c r="BM338" s="197" t="s">
        <v>498</v>
      </c>
    </row>
    <row r="339" spans="1:65" s="13" customFormat="1">
      <c r="B339" s="199"/>
      <c r="C339" s="200"/>
      <c r="D339" s="201" t="s">
        <v>151</v>
      </c>
      <c r="E339" s="202" t="s">
        <v>1</v>
      </c>
      <c r="F339" s="203" t="s">
        <v>499</v>
      </c>
      <c r="G339" s="200"/>
      <c r="H339" s="204">
        <v>126.105</v>
      </c>
      <c r="I339" s="205"/>
      <c r="J339" s="200"/>
      <c r="K339" s="200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151</v>
      </c>
      <c r="AU339" s="210" t="s">
        <v>83</v>
      </c>
      <c r="AV339" s="13" t="s">
        <v>83</v>
      </c>
      <c r="AW339" s="13" t="s">
        <v>30</v>
      </c>
      <c r="AX339" s="13" t="s">
        <v>73</v>
      </c>
      <c r="AY339" s="210" t="s">
        <v>136</v>
      </c>
    </row>
    <row r="340" spans="1:65" s="14" customFormat="1">
      <c r="B340" s="211"/>
      <c r="C340" s="212"/>
      <c r="D340" s="201" t="s">
        <v>151</v>
      </c>
      <c r="E340" s="213" t="s">
        <v>1</v>
      </c>
      <c r="F340" s="214" t="s">
        <v>153</v>
      </c>
      <c r="G340" s="212"/>
      <c r="H340" s="215">
        <v>126.105</v>
      </c>
      <c r="I340" s="216"/>
      <c r="J340" s="212"/>
      <c r="K340" s="212"/>
      <c r="L340" s="217"/>
      <c r="M340" s="218"/>
      <c r="N340" s="219"/>
      <c r="O340" s="219"/>
      <c r="P340" s="219"/>
      <c r="Q340" s="219"/>
      <c r="R340" s="219"/>
      <c r="S340" s="219"/>
      <c r="T340" s="220"/>
      <c r="AT340" s="221" t="s">
        <v>151</v>
      </c>
      <c r="AU340" s="221" t="s">
        <v>83</v>
      </c>
      <c r="AV340" s="14" t="s">
        <v>143</v>
      </c>
      <c r="AW340" s="14" t="s">
        <v>30</v>
      </c>
      <c r="AX340" s="14" t="s">
        <v>81</v>
      </c>
      <c r="AY340" s="221" t="s">
        <v>136</v>
      </c>
    </row>
    <row r="341" spans="1:65" s="2" customFormat="1" ht="21.75" customHeight="1">
      <c r="A341" s="34"/>
      <c r="B341" s="35"/>
      <c r="C341" s="186" t="s">
        <v>323</v>
      </c>
      <c r="D341" s="186" t="s">
        <v>138</v>
      </c>
      <c r="E341" s="187" t="s">
        <v>500</v>
      </c>
      <c r="F341" s="188" t="s">
        <v>501</v>
      </c>
      <c r="G341" s="189" t="s">
        <v>141</v>
      </c>
      <c r="H341" s="190">
        <v>28.8</v>
      </c>
      <c r="I341" s="191"/>
      <c r="J341" s="192">
        <f>ROUND(I341*H341,2)</f>
        <v>0</v>
      </c>
      <c r="K341" s="188" t="s">
        <v>142</v>
      </c>
      <c r="L341" s="39"/>
      <c r="M341" s="193" t="s">
        <v>1</v>
      </c>
      <c r="N341" s="194" t="s">
        <v>38</v>
      </c>
      <c r="O341" s="71"/>
      <c r="P341" s="195">
        <f>O341*H341</f>
        <v>0</v>
      </c>
      <c r="Q341" s="195">
        <v>1.1E-4</v>
      </c>
      <c r="R341" s="195">
        <f>Q341*H341</f>
        <v>3.1680000000000002E-3</v>
      </c>
      <c r="S341" s="195">
        <v>0</v>
      </c>
      <c r="T341" s="196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7" t="s">
        <v>176</v>
      </c>
      <c r="AT341" s="197" t="s">
        <v>138</v>
      </c>
      <c r="AU341" s="197" t="s">
        <v>83</v>
      </c>
      <c r="AY341" s="17" t="s">
        <v>136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17" t="s">
        <v>81</v>
      </c>
      <c r="BK341" s="198">
        <f>ROUND(I341*H341,2)</f>
        <v>0</v>
      </c>
      <c r="BL341" s="17" t="s">
        <v>176</v>
      </c>
      <c r="BM341" s="197" t="s">
        <v>502</v>
      </c>
    </row>
    <row r="342" spans="1:65" s="13" customFormat="1">
      <c r="B342" s="199"/>
      <c r="C342" s="200"/>
      <c r="D342" s="201" t="s">
        <v>151</v>
      </c>
      <c r="E342" s="202" t="s">
        <v>1</v>
      </c>
      <c r="F342" s="203" t="s">
        <v>503</v>
      </c>
      <c r="G342" s="200"/>
      <c r="H342" s="204">
        <v>28.8</v>
      </c>
      <c r="I342" s="205"/>
      <c r="J342" s="200"/>
      <c r="K342" s="200"/>
      <c r="L342" s="206"/>
      <c r="M342" s="207"/>
      <c r="N342" s="208"/>
      <c r="O342" s="208"/>
      <c r="P342" s="208"/>
      <c r="Q342" s="208"/>
      <c r="R342" s="208"/>
      <c r="S342" s="208"/>
      <c r="T342" s="209"/>
      <c r="AT342" s="210" t="s">
        <v>151</v>
      </c>
      <c r="AU342" s="210" t="s">
        <v>83</v>
      </c>
      <c r="AV342" s="13" t="s">
        <v>83</v>
      </c>
      <c r="AW342" s="13" t="s">
        <v>30</v>
      </c>
      <c r="AX342" s="13" t="s">
        <v>73</v>
      </c>
      <c r="AY342" s="210" t="s">
        <v>136</v>
      </c>
    </row>
    <row r="343" spans="1:65" s="14" customFormat="1">
      <c r="B343" s="211"/>
      <c r="C343" s="212"/>
      <c r="D343" s="201" t="s">
        <v>151</v>
      </c>
      <c r="E343" s="213" t="s">
        <v>1</v>
      </c>
      <c r="F343" s="214" t="s">
        <v>153</v>
      </c>
      <c r="G343" s="212"/>
      <c r="H343" s="215">
        <v>28.8</v>
      </c>
      <c r="I343" s="216"/>
      <c r="J343" s="212"/>
      <c r="K343" s="212"/>
      <c r="L343" s="217"/>
      <c r="M343" s="218"/>
      <c r="N343" s="219"/>
      <c r="O343" s="219"/>
      <c r="P343" s="219"/>
      <c r="Q343" s="219"/>
      <c r="R343" s="219"/>
      <c r="S343" s="219"/>
      <c r="T343" s="220"/>
      <c r="AT343" s="221" t="s">
        <v>151</v>
      </c>
      <c r="AU343" s="221" t="s">
        <v>83</v>
      </c>
      <c r="AV343" s="14" t="s">
        <v>143</v>
      </c>
      <c r="AW343" s="14" t="s">
        <v>30</v>
      </c>
      <c r="AX343" s="14" t="s">
        <v>81</v>
      </c>
      <c r="AY343" s="221" t="s">
        <v>136</v>
      </c>
    </row>
    <row r="344" spans="1:65" s="2" customFormat="1" ht="16.5" customHeight="1">
      <c r="A344" s="34"/>
      <c r="B344" s="35"/>
      <c r="C344" s="222" t="s">
        <v>504</v>
      </c>
      <c r="D344" s="222" t="s">
        <v>183</v>
      </c>
      <c r="E344" s="223" t="s">
        <v>505</v>
      </c>
      <c r="F344" s="224" t="s">
        <v>506</v>
      </c>
      <c r="G344" s="225" t="s">
        <v>141</v>
      </c>
      <c r="H344" s="226">
        <v>30.24</v>
      </c>
      <c r="I344" s="227"/>
      <c r="J344" s="228">
        <f>ROUND(I344*H344,2)</f>
        <v>0</v>
      </c>
      <c r="K344" s="224" t="s">
        <v>1</v>
      </c>
      <c r="L344" s="229"/>
      <c r="M344" s="230" t="s">
        <v>1</v>
      </c>
      <c r="N344" s="231" t="s">
        <v>38</v>
      </c>
      <c r="O344" s="71"/>
      <c r="P344" s="195">
        <f>O344*H344</f>
        <v>0</v>
      </c>
      <c r="Q344" s="195">
        <v>0</v>
      </c>
      <c r="R344" s="195">
        <f>Q344*H344</f>
        <v>0</v>
      </c>
      <c r="S344" s="195">
        <v>0</v>
      </c>
      <c r="T344" s="196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7" t="s">
        <v>217</v>
      </c>
      <c r="AT344" s="197" t="s">
        <v>183</v>
      </c>
      <c r="AU344" s="197" t="s">
        <v>83</v>
      </c>
      <c r="AY344" s="17" t="s">
        <v>136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7" t="s">
        <v>81</v>
      </c>
      <c r="BK344" s="198">
        <f>ROUND(I344*H344,2)</f>
        <v>0</v>
      </c>
      <c r="BL344" s="17" t="s">
        <v>176</v>
      </c>
      <c r="BM344" s="197" t="s">
        <v>507</v>
      </c>
    </row>
    <row r="345" spans="1:65" s="13" customFormat="1">
      <c r="B345" s="199"/>
      <c r="C345" s="200"/>
      <c r="D345" s="201" t="s">
        <v>151</v>
      </c>
      <c r="E345" s="202" t="s">
        <v>1</v>
      </c>
      <c r="F345" s="203" t="s">
        <v>508</v>
      </c>
      <c r="G345" s="200"/>
      <c r="H345" s="204">
        <v>30.24</v>
      </c>
      <c r="I345" s="205"/>
      <c r="J345" s="200"/>
      <c r="K345" s="200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151</v>
      </c>
      <c r="AU345" s="210" t="s">
        <v>83</v>
      </c>
      <c r="AV345" s="13" t="s">
        <v>83</v>
      </c>
      <c r="AW345" s="13" t="s">
        <v>30</v>
      </c>
      <c r="AX345" s="13" t="s">
        <v>73</v>
      </c>
      <c r="AY345" s="210" t="s">
        <v>136</v>
      </c>
    </row>
    <row r="346" spans="1:65" s="14" customFormat="1">
      <c r="B346" s="211"/>
      <c r="C346" s="212"/>
      <c r="D346" s="201" t="s">
        <v>151</v>
      </c>
      <c r="E346" s="213" t="s">
        <v>1</v>
      </c>
      <c r="F346" s="214" t="s">
        <v>153</v>
      </c>
      <c r="G346" s="212"/>
      <c r="H346" s="215">
        <v>30.24</v>
      </c>
      <c r="I346" s="216"/>
      <c r="J346" s="212"/>
      <c r="K346" s="212"/>
      <c r="L346" s="217"/>
      <c r="M346" s="218"/>
      <c r="N346" s="219"/>
      <c r="O346" s="219"/>
      <c r="P346" s="219"/>
      <c r="Q346" s="219"/>
      <c r="R346" s="219"/>
      <c r="S346" s="219"/>
      <c r="T346" s="220"/>
      <c r="AT346" s="221" t="s">
        <v>151</v>
      </c>
      <c r="AU346" s="221" t="s">
        <v>83</v>
      </c>
      <c r="AV346" s="14" t="s">
        <v>143</v>
      </c>
      <c r="AW346" s="14" t="s">
        <v>30</v>
      </c>
      <c r="AX346" s="14" t="s">
        <v>81</v>
      </c>
      <c r="AY346" s="221" t="s">
        <v>136</v>
      </c>
    </row>
    <row r="347" spans="1:65" s="2" customFormat="1" ht="24">
      <c r="A347" s="34"/>
      <c r="B347" s="35"/>
      <c r="C347" s="222" t="s">
        <v>327</v>
      </c>
      <c r="D347" s="222" t="s">
        <v>183</v>
      </c>
      <c r="E347" s="223" t="s">
        <v>509</v>
      </c>
      <c r="F347" s="224" t="s">
        <v>510</v>
      </c>
      <c r="G347" s="225" t="s">
        <v>192</v>
      </c>
      <c r="H347" s="226">
        <v>100</v>
      </c>
      <c r="I347" s="227"/>
      <c r="J347" s="228">
        <f>ROUND(I347*H347,2)</f>
        <v>0</v>
      </c>
      <c r="K347" s="224" t="s">
        <v>1</v>
      </c>
      <c r="L347" s="229"/>
      <c r="M347" s="230" t="s">
        <v>1</v>
      </c>
      <c r="N347" s="231" t="s">
        <v>38</v>
      </c>
      <c r="O347" s="71"/>
      <c r="P347" s="195">
        <f>O347*H347</f>
        <v>0</v>
      </c>
      <c r="Q347" s="195">
        <v>0</v>
      </c>
      <c r="R347" s="195">
        <f>Q347*H347</f>
        <v>0</v>
      </c>
      <c r="S347" s="195">
        <v>0</v>
      </c>
      <c r="T347" s="196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7" t="s">
        <v>217</v>
      </c>
      <c r="AT347" s="197" t="s">
        <v>183</v>
      </c>
      <c r="AU347" s="197" t="s">
        <v>83</v>
      </c>
      <c r="AY347" s="17" t="s">
        <v>136</v>
      </c>
      <c r="BE347" s="198">
        <f>IF(N347="základní",J347,0)</f>
        <v>0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7" t="s">
        <v>81</v>
      </c>
      <c r="BK347" s="198">
        <f>ROUND(I347*H347,2)</f>
        <v>0</v>
      </c>
      <c r="BL347" s="17" t="s">
        <v>176</v>
      </c>
      <c r="BM347" s="197" t="s">
        <v>511</v>
      </c>
    </row>
    <row r="348" spans="1:65" s="2" customFormat="1" ht="24">
      <c r="A348" s="34"/>
      <c r="B348" s="35"/>
      <c r="C348" s="186" t="s">
        <v>512</v>
      </c>
      <c r="D348" s="186" t="s">
        <v>138</v>
      </c>
      <c r="E348" s="187" t="s">
        <v>513</v>
      </c>
      <c r="F348" s="188" t="s">
        <v>514</v>
      </c>
      <c r="G348" s="189" t="s">
        <v>515</v>
      </c>
      <c r="H348" s="236"/>
      <c r="I348" s="191"/>
      <c r="J348" s="192">
        <f>ROUND(I348*H348,2)</f>
        <v>0</v>
      </c>
      <c r="K348" s="188" t="s">
        <v>142</v>
      </c>
      <c r="L348" s="39"/>
      <c r="M348" s="193" t="s">
        <v>1</v>
      </c>
      <c r="N348" s="194" t="s">
        <v>38</v>
      </c>
      <c r="O348" s="71"/>
      <c r="P348" s="195">
        <f>O348*H348</f>
        <v>0</v>
      </c>
      <c r="Q348" s="195">
        <v>0</v>
      </c>
      <c r="R348" s="195">
        <f>Q348*H348</f>
        <v>0</v>
      </c>
      <c r="S348" s="195">
        <v>0</v>
      </c>
      <c r="T348" s="196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7" t="s">
        <v>176</v>
      </c>
      <c r="AT348" s="197" t="s">
        <v>138</v>
      </c>
      <c r="AU348" s="197" t="s">
        <v>83</v>
      </c>
      <c r="AY348" s="17" t="s">
        <v>136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7" t="s">
        <v>81</v>
      </c>
      <c r="BK348" s="198">
        <f>ROUND(I348*H348,2)</f>
        <v>0</v>
      </c>
      <c r="BL348" s="17" t="s">
        <v>176</v>
      </c>
      <c r="BM348" s="197" t="s">
        <v>516</v>
      </c>
    </row>
    <row r="349" spans="1:65" s="12" customFormat="1" ht="22.9" customHeight="1">
      <c r="B349" s="170"/>
      <c r="C349" s="171"/>
      <c r="D349" s="172" t="s">
        <v>72</v>
      </c>
      <c r="E349" s="184" t="s">
        <v>517</v>
      </c>
      <c r="F349" s="184" t="s">
        <v>518</v>
      </c>
      <c r="G349" s="171"/>
      <c r="H349" s="171"/>
      <c r="I349" s="174"/>
      <c r="J349" s="185">
        <f>BK349</f>
        <v>0</v>
      </c>
      <c r="K349" s="171"/>
      <c r="L349" s="176"/>
      <c r="M349" s="177"/>
      <c r="N349" s="178"/>
      <c r="O349" s="178"/>
      <c r="P349" s="179">
        <f>SUM(P350:P355)</f>
        <v>0</v>
      </c>
      <c r="Q349" s="178"/>
      <c r="R349" s="179">
        <f>SUM(R350:R355)</f>
        <v>0.14501676000000002</v>
      </c>
      <c r="S349" s="178"/>
      <c r="T349" s="180">
        <f>SUM(T350:T355)</f>
        <v>0</v>
      </c>
      <c r="AR349" s="181" t="s">
        <v>83</v>
      </c>
      <c r="AT349" s="182" t="s">
        <v>72</v>
      </c>
      <c r="AU349" s="182" t="s">
        <v>81</v>
      </c>
      <c r="AY349" s="181" t="s">
        <v>136</v>
      </c>
      <c r="BK349" s="183">
        <f>SUM(BK350:BK355)</f>
        <v>0</v>
      </c>
    </row>
    <row r="350" spans="1:65" s="2" customFormat="1" ht="33" customHeight="1">
      <c r="A350" s="34"/>
      <c r="B350" s="35"/>
      <c r="C350" s="186" t="s">
        <v>331</v>
      </c>
      <c r="D350" s="186" t="s">
        <v>138</v>
      </c>
      <c r="E350" s="187" t="s">
        <v>519</v>
      </c>
      <c r="F350" s="188" t="s">
        <v>520</v>
      </c>
      <c r="G350" s="189" t="s">
        <v>234</v>
      </c>
      <c r="H350" s="190">
        <v>9.3000000000000007</v>
      </c>
      <c r="I350" s="191"/>
      <c r="J350" s="192">
        <f>ROUND(I350*H350,2)</f>
        <v>0</v>
      </c>
      <c r="K350" s="188" t="s">
        <v>142</v>
      </c>
      <c r="L350" s="39"/>
      <c r="M350" s="193" t="s">
        <v>1</v>
      </c>
      <c r="N350" s="194" t="s">
        <v>38</v>
      </c>
      <c r="O350" s="71"/>
      <c r="P350" s="195">
        <f>O350*H350</f>
        <v>0</v>
      </c>
      <c r="Q350" s="195">
        <v>4.9319999999999995E-4</v>
      </c>
      <c r="R350" s="195">
        <f>Q350*H350</f>
        <v>4.5867599999999996E-3</v>
      </c>
      <c r="S350" s="195">
        <v>0</v>
      </c>
      <c r="T350" s="196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7" t="s">
        <v>176</v>
      </c>
      <c r="AT350" s="197" t="s">
        <v>138</v>
      </c>
      <c r="AU350" s="197" t="s">
        <v>83</v>
      </c>
      <c r="AY350" s="17" t="s">
        <v>136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7" t="s">
        <v>81</v>
      </c>
      <c r="BK350" s="198">
        <f>ROUND(I350*H350,2)</f>
        <v>0</v>
      </c>
      <c r="BL350" s="17" t="s">
        <v>176</v>
      </c>
      <c r="BM350" s="197" t="s">
        <v>521</v>
      </c>
    </row>
    <row r="351" spans="1:65" s="13" customFormat="1">
      <c r="B351" s="199"/>
      <c r="C351" s="200"/>
      <c r="D351" s="201" t="s">
        <v>151</v>
      </c>
      <c r="E351" s="202" t="s">
        <v>1</v>
      </c>
      <c r="F351" s="203" t="s">
        <v>522</v>
      </c>
      <c r="G351" s="200"/>
      <c r="H351" s="204">
        <v>9.3000000000000007</v>
      </c>
      <c r="I351" s="205"/>
      <c r="J351" s="200"/>
      <c r="K351" s="200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151</v>
      </c>
      <c r="AU351" s="210" t="s">
        <v>83</v>
      </c>
      <c r="AV351" s="13" t="s">
        <v>83</v>
      </c>
      <c r="AW351" s="13" t="s">
        <v>30</v>
      </c>
      <c r="AX351" s="13" t="s">
        <v>73</v>
      </c>
      <c r="AY351" s="210" t="s">
        <v>136</v>
      </c>
    </row>
    <row r="352" spans="1:65" s="14" customFormat="1">
      <c r="B352" s="211"/>
      <c r="C352" s="212"/>
      <c r="D352" s="201" t="s">
        <v>151</v>
      </c>
      <c r="E352" s="213" t="s">
        <v>1</v>
      </c>
      <c r="F352" s="214" t="s">
        <v>153</v>
      </c>
      <c r="G352" s="212"/>
      <c r="H352" s="215">
        <v>9.3000000000000007</v>
      </c>
      <c r="I352" s="216"/>
      <c r="J352" s="212"/>
      <c r="K352" s="212"/>
      <c r="L352" s="217"/>
      <c r="M352" s="218"/>
      <c r="N352" s="219"/>
      <c r="O352" s="219"/>
      <c r="P352" s="219"/>
      <c r="Q352" s="219"/>
      <c r="R352" s="219"/>
      <c r="S352" s="219"/>
      <c r="T352" s="220"/>
      <c r="AT352" s="221" t="s">
        <v>151</v>
      </c>
      <c r="AU352" s="221" t="s">
        <v>83</v>
      </c>
      <c r="AV352" s="14" t="s">
        <v>143</v>
      </c>
      <c r="AW352" s="14" t="s">
        <v>30</v>
      </c>
      <c r="AX352" s="14" t="s">
        <v>81</v>
      </c>
      <c r="AY352" s="221" t="s">
        <v>136</v>
      </c>
    </row>
    <row r="353" spans="1:65" s="2" customFormat="1" ht="21.75" customHeight="1">
      <c r="A353" s="34"/>
      <c r="B353" s="35"/>
      <c r="C353" s="222" t="s">
        <v>523</v>
      </c>
      <c r="D353" s="222" t="s">
        <v>183</v>
      </c>
      <c r="E353" s="223" t="s">
        <v>524</v>
      </c>
      <c r="F353" s="224" t="s">
        <v>525</v>
      </c>
      <c r="G353" s="225" t="s">
        <v>234</v>
      </c>
      <c r="H353" s="226">
        <v>9.3000000000000007</v>
      </c>
      <c r="I353" s="227"/>
      <c r="J353" s="228">
        <f>ROUND(I353*H353,2)</f>
        <v>0</v>
      </c>
      <c r="K353" s="224" t="s">
        <v>142</v>
      </c>
      <c r="L353" s="229"/>
      <c r="M353" s="230" t="s">
        <v>1</v>
      </c>
      <c r="N353" s="231" t="s">
        <v>38</v>
      </c>
      <c r="O353" s="71"/>
      <c r="P353" s="195">
        <f>O353*H353</f>
        <v>0</v>
      </c>
      <c r="Q353" s="195">
        <v>1.5100000000000001E-2</v>
      </c>
      <c r="R353" s="195">
        <f>Q353*H353</f>
        <v>0.14043000000000003</v>
      </c>
      <c r="S353" s="195">
        <v>0</v>
      </c>
      <c r="T353" s="196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7" t="s">
        <v>217</v>
      </c>
      <c r="AT353" s="197" t="s">
        <v>183</v>
      </c>
      <c r="AU353" s="197" t="s">
        <v>83</v>
      </c>
      <c r="AY353" s="17" t="s">
        <v>136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17" t="s">
        <v>81</v>
      </c>
      <c r="BK353" s="198">
        <f>ROUND(I353*H353,2)</f>
        <v>0</v>
      </c>
      <c r="BL353" s="17" t="s">
        <v>176</v>
      </c>
      <c r="BM353" s="197" t="s">
        <v>526</v>
      </c>
    </row>
    <row r="354" spans="1:65" s="2" customFormat="1" ht="21.75" customHeight="1">
      <c r="A354" s="34"/>
      <c r="B354" s="35"/>
      <c r="C354" s="186" t="s">
        <v>336</v>
      </c>
      <c r="D354" s="186" t="s">
        <v>138</v>
      </c>
      <c r="E354" s="187" t="s">
        <v>527</v>
      </c>
      <c r="F354" s="188" t="s">
        <v>528</v>
      </c>
      <c r="G354" s="189" t="s">
        <v>192</v>
      </c>
      <c r="H354" s="190">
        <v>1</v>
      </c>
      <c r="I354" s="191"/>
      <c r="J354" s="192">
        <f>ROUND(I354*H354,2)</f>
        <v>0</v>
      </c>
      <c r="K354" s="188" t="s">
        <v>1</v>
      </c>
      <c r="L354" s="39"/>
      <c r="M354" s="193" t="s">
        <v>1</v>
      </c>
      <c r="N354" s="194" t="s">
        <v>38</v>
      </c>
      <c r="O354" s="71"/>
      <c r="P354" s="195">
        <f>O354*H354</f>
        <v>0</v>
      </c>
      <c r="Q354" s="195">
        <v>0</v>
      </c>
      <c r="R354" s="195">
        <f>Q354*H354</f>
        <v>0</v>
      </c>
      <c r="S354" s="195">
        <v>0</v>
      </c>
      <c r="T354" s="196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7" t="s">
        <v>176</v>
      </c>
      <c r="AT354" s="197" t="s">
        <v>138</v>
      </c>
      <c r="AU354" s="197" t="s">
        <v>83</v>
      </c>
      <c r="AY354" s="17" t="s">
        <v>136</v>
      </c>
      <c r="BE354" s="198">
        <f>IF(N354="základní",J354,0)</f>
        <v>0</v>
      </c>
      <c r="BF354" s="198">
        <f>IF(N354="snížená",J354,0)</f>
        <v>0</v>
      </c>
      <c r="BG354" s="198">
        <f>IF(N354="zákl. přenesená",J354,0)</f>
        <v>0</v>
      </c>
      <c r="BH354" s="198">
        <f>IF(N354="sníž. přenesená",J354,0)</f>
        <v>0</v>
      </c>
      <c r="BI354" s="198">
        <f>IF(N354="nulová",J354,0)</f>
        <v>0</v>
      </c>
      <c r="BJ354" s="17" t="s">
        <v>81</v>
      </c>
      <c r="BK354" s="198">
        <f>ROUND(I354*H354,2)</f>
        <v>0</v>
      </c>
      <c r="BL354" s="17" t="s">
        <v>176</v>
      </c>
      <c r="BM354" s="197" t="s">
        <v>529</v>
      </c>
    </row>
    <row r="355" spans="1:65" s="2" customFormat="1" ht="29.25">
      <c r="A355" s="34"/>
      <c r="B355" s="35"/>
      <c r="C355" s="36"/>
      <c r="D355" s="201" t="s">
        <v>198</v>
      </c>
      <c r="E355" s="36"/>
      <c r="F355" s="232" t="s">
        <v>530</v>
      </c>
      <c r="G355" s="36"/>
      <c r="H355" s="36"/>
      <c r="I355" s="233"/>
      <c r="J355" s="36"/>
      <c r="K355" s="36"/>
      <c r="L355" s="39"/>
      <c r="M355" s="234"/>
      <c r="N355" s="235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198</v>
      </c>
      <c r="AU355" s="17" t="s">
        <v>83</v>
      </c>
    </row>
    <row r="356" spans="1:65" s="12" customFormat="1" ht="25.9" customHeight="1">
      <c r="B356" s="170"/>
      <c r="C356" s="171"/>
      <c r="D356" s="172" t="s">
        <v>72</v>
      </c>
      <c r="E356" s="173" t="s">
        <v>183</v>
      </c>
      <c r="F356" s="173" t="s">
        <v>531</v>
      </c>
      <c r="G356" s="171"/>
      <c r="H356" s="171"/>
      <c r="I356" s="174"/>
      <c r="J356" s="175">
        <f>BK356</f>
        <v>0</v>
      </c>
      <c r="K356" s="171"/>
      <c r="L356" s="176"/>
      <c r="M356" s="177"/>
      <c r="N356" s="178"/>
      <c r="O356" s="178"/>
      <c r="P356" s="179">
        <f>P357+P359</f>
        <v>0</v>
      </c>
      <c r="Q356" s="178"/>
      <c r="R356" s="179">
        <f>R357+R359</f>
        <v>0</v>
      </c>
      <c r="S356" s="178"/>
      <c r="T356" s="180">
        <f>T357+T359</f>
        <v>0</v>
      </c>
      <c r="AR356" s="181" t="s">
        <v>147</v>
      </c>
      <c r="AT356" s="182" t="s">
        <v>72</v>
      </c>
      <c r="AU356" s="182" t="s">
        <v>73</v>
      </c>
      <c r="AY356" s="181" t="s">
        <v>136</v>
      </c>
      <c r="BK356" s="183">
        <f>BK357+BK359</f>
        <v>0</v>
      </c>
    </row>
    <row r="357" spans="1:65" s="12" customFormat="1" ht="22.9" customHeight="1">
      <c r="B357" s="170"/>
      <c r="C357" s="171"/>
      <c r="D357" s="172" t="s">
        <v>72</v>
      </c>
      <c r="E357" s="184" t="s">
        <v>532</v>
      </c>
      <c r="F357" s="184" t="s">
        <v>533</v>
      </c>
      <c r="G357" s="171"/>
      <c r="H357" s="171"/>
      <c r="I357" s="174"/>
      <c r="J357" s="185">
        <f>BK357</f>
        <v>0</v>
      </c>
      <c r="K357" s="171"/>
      <c r="L357" s="176"/>
      <c r="M357" s="177"/>
      <c r="N357" s="178"/>
      <c r="O357" s="178"/>
      <c r="P357" s="179">
        <f>P358</f>
        <v>0</v>
      </c>
      <c r="Q357" s="178"/>
      <c r="R357" s="179">
        <f>R358</f>
        <v>0</v>
      </c>
      <c r="S357" s="178"/>
      <c r="T357" s="180">
        <f>T358</f>
        <v>0</v>
      </c>
      <c r="AR357" s="181" t="s">
        <v>147</v>
      </c>
      <c r="AT357" s="182" t="s">
        <v>72</v>
      </c>
      <c r="AU357" s="182" t="s">
        <v>81</v>
      </c>
      <c r="AY357" s="181" t="s">
        <v>136</v>
      </c>
      <c r="BK357" s="183">
        <f>BK358</f>
        <v>0</v>
      </c>
    </row>
    <row r="358" spans="1:65" s="2" customFormat="1" ht="24">
      <c r="A358" s="34"/>
      <c r="B358" s="35"/>
      <c r="C358" s="186" t="s">
        <v>534</v>
      </c>
      <c r="D358" s="186" t="s">
        <v>138</v>
      </c>
      <c r="E358" s="187" t="s">
        <v>535</v>
      </c>
      <c r="F358" s="188" t="s">
        <v>536</v>
      </c>
      <c r="G358" s="189" t="s">
        <v>141</v>
      </c>
      <c r="H358" s="190">
        <v>35</v>
      </c>
      <c r="I358" s="191"/>
      <c r="J358" s="192">
        <f>ROUND(I358*H358,2)</f>
        <v>0</v>
      </c>
      <c r="K358" s="188" t="s">
        <v>142</v>
      </c>
      <c r="L358" s="39"/>
      <c r="M358" s="193" t="s">
        <v>1</v>
      </c>
      <c r="N358" s="194" t="s">
        <v>38</v>
      </c>
      <c r="O358" s="71"/>
      <c r="P358" s="195">
        <f>O358*H358</f>
        <v>0</v>
      </c>
      <c r="Q358" s="195">
        <v>0</v>
      </c>
      <c r="R358" s="195">
        <f>Q358*H358</f>
        <v>0</v>
      </c>
      <c r="S358" s="195">
        <v>0</v>
      </c>
      <c r="T358" s="196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286</v>
      </c>
      <c r="AT358" s="197" t="s">
        <v>138</v>
      </c>
      <c r="AU358" s="197" t="s">
        <v>83</v>
      </c>
      <c r="AY358" s="17" t="s">
        <v>136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7" t="s">
        <v>81</v>
      </c>
      <c r="BK358" s="198">
        <f>ROUND(I358*H358,2)</f>
        <v>0</v>
      </c>
      <c r="BL358" s="17" t="s">
        <v>286</v>
      </c>
      <c r="BM358" s="197" t="s">
        <v>537</v>
      </c>
    </row>
    <row r="359" spans="1:65" s="12" customFormat="1" ht="22.9" customHeight="1">
      <c r="B359" s="170"/>
      <c r="C359" s="171"/>
      <c r="D359" s="172" t="s">
        <v>72</v>
      </c>
      <c r="E359" s="184" t="s">
        <v>538</v>
      </c>
      <c r="F359" s="184" t="s">
        <v>539</v>
      </c>
      <c r="G359" s="171"/>
      <c r="H359" s="171"/>
      <c r="I359" s="174"/>
      <c r="J359" s="185">
        <f>BK359</f>
        <v>0</v>
      </c>
      <c r="K359" s="171"/>
      <c r="L359" s="176"/>
      <c r="M359" s="177"/>
      <c r="N359" s="178"/>
      <c r="O359" s="178"/>
      <c r="P359" s="179">
        <f>P360</f>
        <v>0</v>
      </c>
      <c r="Q359" s="178"/>
      <c r="R359" s="179">
        <f>R360</f>
        <v>0</v>
      </c>
      <c r="S359" s="178"/>
      <c r="T359" s="180">
        <f>T360</f>
        <v>0</v>
      </c>
      <c r="AR359" s="181" t="s">
        <v>147</v>
      </c>
      <c r="AT359" s="182" t="s">
        <v>72</v>
      </c>
      <c r="AU359" s="182" t="s">
        <v>81</v>
      </c>
      <c r="AY359" s="181" t="s">
        <v>136</v>
      </c>
      <c r="BK359" s="183">
        <f>BK360</f>
        <v>0</v>
      </c>
    </row>
    <row r="360" spans="1:65" s="2" customFormat="1" ht="24">
      <c r="A360" s="34"/>
      <c r="B360" s="35"/>
      <c r="C360" s="186" t="s">
        <v>340</v>
      </c>
      <c r="D360" s="186" t="s">
        <v>138</v>
      </c>
      <c r="E360" s="187" t="s">
        <v>540</v>
      </c>
      <c r="F360" s="188" t="s">
        <v>541</v>
      </c>
      <c r="G360" s="189" t="s">
        <v>542</v>
      </c>
      <c r="H360" s="190">
        <v>1</v>
      </c>
      <c r="I360" s="191"/>
      <c r="J360" s="192">
        <f>ROUND(I360*H360,2)</f>
        <v>0</v>
      </c>
      <c r="K360" s="188" t="s">
        <v>1</v>
      </c>
      <c r="L360" s="39"/>
      <c r="M360" s="193" t="s">
        <v>1</v>
      </c>
      <c r="N360" s="194" t="s">
        <v>38</v>
      </c>
      <c r="O360" s="71"/>
      <c r="P360" s="195">
        <f>O360*H360</f>
        <v>0</v>
      </c>
      <c r="Q360" s="195">
        <v>0</v>
      </c>
      <c r="R360" s="195">
        <f>Q360*H360</f>
        <v>0</v>
      </c>
      <c r="S360" s="195">
        <v>0</v>
      </c>
      <c r="T360" s="196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7" t="s">
        <v>286</v>
      </c>
      <c r="AT360" s="197" t="s">
        <v>138</v>
      </c>
      <c r="AU360" s="197" t="s">
        <v>83</v>
      </c>
      <c r="AY360" s="17" t="s">
        <v>136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7" t="s">
        <v>81</v>
      </c>
      <c r="BK360" s="198">
        <f>ROUND(I360*H360,2)</f>
        <v>0</v>
      </c>
      <c r="BL360" s="17" t="s">
        <v>286</v>
      </c>
      <c r="BM360" s="197" t="s">
        <v>543</v>
      </c>
    </row>
    <row r="361" spans="1:65" s="12" customFormat="1" ht="25.9" customHeight="1">
      <c r="B361" s="170"/>
      <c r="C361" s="171"/>
      <c r="D361" s="172" t="s">
        <v>72</v>
      </c>
      <c r="E361" s="173" t="s">
        <v>544</v>
      </c>
      <c r="F361" s="173" t="s">
        <v>545</v>
      </c>
      <c r="G361" s="171"/>
      <c r="H361" s="171"/>
      <c r="I361" s="174"/>
      <c r="J361" s="175">
        <f>BK361</f>
        <v>0</v>
      </c>
      <c r="K361" s="171"/>
      <c r="L361" s="176"/>
      <c r="M361" s="177"/>
      <c r="N361" s="178"/>
      <c r="O361" s="178"/>
      <c r="P361" s="179">
        <f>SUM(P362:P364)</f>
        <v>0</v>
      </c>
      <c r="Q361" s="178"/>
      <c r="R361" s="179">
        <f>SUM(R362:R364)</f>
        <v>0</v>
      </c>
      <c r="S361" s="178"/>
      <c r="T361" s="180">
        <f>SUM(T362:T364)</f>
        <v>0</v>
      </c>
      <c r="AR361" s="181" t="s">
        <v>143</v>
      </c>
      <c r="AT361" s="182" t="s">
        <v>72</v>
      </c>
      <c r="AU361" s="182" t="s">
        <v>73</v>
      </c>
      <c r="AY361" s="181" t="s">
        <v>136</v>
      </c>
      <c r="BK361" s="183">
        <f>SUM(BK362:BK364)</f>
        <v>0</v>
      </c>
    </row>
    <row r="362" spans="1:65" s="2" customFormat="1" ht="16.5" customHeight="1">
      <c r="A362" s="34"/>
      <c r="B362" s="35"/>
      <c r="C362" s="186" t="s">
        <v>546</v>
      </c>
      <c r="D362" s="186" t="s">
        <v>138</v>
      </c>
      <c r="E362" s="187" t="s">
        <v>547</v>
      </c>
      <c r="F362" s="188" t="s">
        <v>548</v>
      </c>
      <c r="G362" s="189" t="s">
        <v>181</v>
      </c>
      <c r="H362" s="190">
        <v>20</v>
      </c>
      <c r="I362" s="191"/>
      <c r="J362" s="192">
        <f>ROUND(I362*H362,2)</f>
        <v>0</v>
      </c>
      <c r="K362" s="188" t="s">
        <v>142</v>
      </c>
      <c r="L362" s="39"/>
      <c r="M362" s="193" t="s">
        <v>1</v>
      </c>
      <c r="N362" s="194" t="s">
        <v>38</v>
      </c>
      <c r="O362" s="71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549</v>
      </c>
      <c r="AT362" s="197" t="s">
        <v>138</v>
      </c>
      <c r="AU362" s="197" t="s">
        <v>81</v>
      </c>
      <c r="AY362" s="17" t="s">
        <v>136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7" t="s">
        <v>81</v>
      </c>
      <c r="BK362" s="198">
        <f>ROUND(I362*H362,2)</f>
        <v>0</v>
      </c>
      <c r="BL362" s="17" t="s">
        <v>549</v>
      </c>
      <c r="BM362" s="197" t="s">
        <v>550</v>
      </c>
    </row>
    <row r="363" spans="1:65" s="13" customFormat="1">
      <c r="B363" s="199"/>
      <c r="C363" s="200"/>
      <c r="D363" s="201" t="s">
        <v>151</v>
      </c>
      <c r="E363" s="202" t="s">
        <v>1</v>
      </c>
      <c r="F363" s="203" t="s">
        <v>551</v>
      </c>
      <c r="G363" s="200"/>
      <c r="H363" s="204">
        <v>20</v>
      </c>
      <c r="I363" s="205"/>
      <c r="J363" s="200"/>
      <c r="K363" s="200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151</v>
      </c>
      <c r="AU363" s="210" t="s">
        <v>81</v>
      </c>
      <c r="AV363" s="13" t="s">
        <v>83</v>
      </c>
      <c r="AW363" s="13" t="s">
        <v>30</v>
      </c>
      <c r="AX363" s="13" t="s">
        <v>73</v>
      </c>
      <c r="AY363" s="210" t="s">
        <v>136</v>
      </c>
    </row>
    <row r="364" spans="1:65" s="14" customFormat="1">
      <c r="B364" s="211"/>
      <c r="C364" s="212"/>
      <c r="D364" s="201" t="s">
        <v>151</v>
      </c>
      <c r="E364" s="213" t="s">
        <v>1</v>
      </c>
      <c r="F364" s="214" t="s">
        <v>153</v>
      </c>
      <c r="G364" s="212"/>
      <c r="H364" s="215">
        <v>20</v>
      </c>
      <c r="I364" s="216"/>
      <c r="J364" s="212"/>
      <c r="K364" s="212"/>
      <c r="L364" s="217"/>
      <c r="M364" s="237"/>
      <c r="N364" s="238"/>
      <c r="O364" s="238"/>
      <c r="P364" s="238"/>
      <c r="Q364" s="238"/>
      <c r="R364" s="238"/>
      <c r="S364" s="238"/>
      <c r="T364" s="239"/>
      <c r="AT364" s="221" t="s">
        <v>151</v>
      </c>
      <c r="AU364" s="221" t="s">
        <v>81</v>
      </c>
      <c r="AV364" s="14" t="s">
        <v>143</v>
      </c>
      <c r="AW364" s="14" t="s">
        <v>30</v>
      </c>
      <c r="AX364" s="14" t="s">
        <v>81</v>
      </c>
      <c r="AY364" s="221" t="s">
        <v>136</v>
      </c>
    </row>
    <row r="365" spans="1:65" s="2" customFormat="1" ht="6.95" customHeight="1">
      <c r="A365" s="34"/>
      <c r="B365" s="54"/>
      <c r="C365" s="55"/>
      <c r="D365" s="55"/>
      <c r="E365" s="55"/>
      <c r="F365" s="55"/>
      <c r="G365" s="55"/>
      <c r="H365" s="55"/>
      <c r="I365" s="55"/>
      <c r="J365" s="55"/>
      <c r="K365" s="55"/>
      <c r="L365" s="39"/>
      <c r="M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</row>
  </sheetData>
  <sheetProtection algorithmName="SHA-512" hashValue="8eAKBSMjR10IOPKbxnLSQTQURDo1hID8KJ4aJiE7B3lm6+zaMwDzqNVaT/ScXhUasTEI4xT2yfTV3/X4QVZlTg==" saltValue="t00vTQU4l4T719yASNdnM6dGfyIqFPKKE8o81FK3fOphYmTGeaxCdyPR56m/EopwRrN7sLB/iKljz1PcUEOC+A==" spinCount="100000" sheet="1" objects="1" scenarios="1" formatColumns="0" formatRows="0" autoFilter="0"/>
  <autoFilter ref="C132:K364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9" t="str">
        <f>'Rekapitulace stavby'!K6</f>
        <v>Oprava mostů v úseku Žichovice - Sušice na trati Horažďovice - Klatovy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552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16. 4. 2021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ROUND(J133,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ROUND((SUM(BE133:BE382)),  2)</f>
        <v>0</v>
      </c>
      <c r="G33" s="34"/>
      <c r="H33" s="34"/>
      <c r="I33" s="124">
        <v>0.21</v>
      </c>
      <c r="J33" s="123">
        <f>ROUND(((SUM(BE133:BE382))*I33),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ROUND((SUM(BF133:BF382)),  2)</f>
        <v>0</v>
      </c>
      <c r="G34" s="34"/>
      <c r="H34" s="34"/>
      <c r="I34" s="124">
        <v>0.15</v>
      </c>
      <c r="J34" s="123">
        <f>ROUND(((SUM(BF133:BF382))*I34),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ROUND((SUM(BG133:BG382)),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ROUND((SUM(BH133:BH382)),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ROUND((SUM(BI133:BI382)),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7" t="str">
        <f>E7</f>
        <v>Oprava mostů v úseku Žichovice - Sušice na trati Horažďovice - Klatovy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SO 102 - Most km 15,487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16. 4. 2021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J133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2:12" s="9" customFormat="1" ht="24.95" customHeight="1">
      <c r="B97" s="147"/>
      <c r="C97" s="148"/>
      <c r="D97" s="149" t="s">
        <v>104</v>
      </c>
      <c r="E97" s="150"/>
      <c r="F97" s="150"/>
      <c r="G97" s="150"/>
      <c r="H97" s="150"/>
      <c r="I97" s="150"/>
      <c r="J97" s="151">
        <f>J134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105</v>
      </c>
      <c r="E98" s="156"/>
      <c r="F98" s="156"/>
      <c r="G98" s="156"/>
      <c r="H98" s="156"/>
      <c r="I98" s="156"/>
      <c r="J98" s="157">
        <f>J135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106</v>
      </c>
      <c r="E99" s="156"/>
      <c r="F99" s="156"/>
      <c r="G99" s="156"/>
      <c r="H99" s="156"/>
      <c r="I99" s="156"/>
      <c r="J99" s="157">
        <f>J160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107</v>
      </c>
      <c r="E100" s="156"/>
      <c r="F100" s="156"/>
      <c r="G100" s="156"/>
      <c r="H100" s="156"/>
      <c r="I100" s="156"/>
      <c r="J100" s="157">
        <f>J172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108</v>
      </c>
      <c r="E101" s="156"/>
      <c r="F101" s="156"/>
      <c r="G101" s="156"/>
      <c r="H101" s="156"/>
      <c r="I101" s="156"/>
      <c r="J101" s="157">
        <f>J192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109</v>
      </c>
      <c r="E102" s="156"/>
      <c r="F102" s="156"/>
      <c r="G102" s="156"/>
      <c r="H102" s="156"/>
      <c r="I102" s="156"/>
      <c r="J102" s="157">
        <f>J249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110</v>
      </c>
      <c r="E103" s="156"/>
      <c r="F103" s="156"/>
      <c r="G103" s="156"/>
      <c r="H103" s="156"/>
      <c r="I103" s="156"/>
      <c r="J103" s="157">
        <f>J252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111</v>
      </c>
      <c r="E104" s="156"/>
      <c r="F104" s="156"/>
      <c r="G104" s="156"/>
      <c r="H104" s="156"/>
      <c r="I104" s="156"/>
      <c r="J104" s="157">
        <f>J264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112</v>
      </c>
      <c r="E105" s="156"/>
      <c r="F105" s="156"/>
      <c r="G105" s="156"/>
      <c r="H105" s="156"/>
      <c r="I105" s="156"/>
      <c r="J105" s="157">
        <f>J313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113</v>
      </c>
      <c r="E106" s="156"/>
      <c r="F106" s="156"/>
      <c r="G106" s="156"/>
      <c r="H106" s="156"/>
      <c r="I106" s="156"/>
      <c r="J106" s="157">
        <f>J326</f>
        <v>0</v>
      </c>
      <c r="K106" s="154"/>
      <c r="L106" s="158"/>
    </row>
    <row r="107" spans="2:12" s="9" customFormat="1" ht="24.95" customHeight="1">
      <c r="B107" s="147"/>
      <c r="C107" s="148"/>
      <c r="D107" s="149" t="s">
        <v>114</v>
      </c>
      <c r="E107" s="150"/>
      <c r="F107" s="150"/>
      <c r="G107" s="150"/>
      <c r="H107" s="150"/>
      <c r="I107" s="150"/>
      <c r="J107" s="151">
        <f>J328</f>
        <v>0</v>
      </c>
      <c r="K107" s="148"/>
      <c r="L107" s="152"/>
    </row>
    <row r="108" spans="2:12" s="10" customFormat="1" ht="19.899999999999999" customHeight="1">
      <c r="B108" s="153"/>
      <c r="C108" s="154"/>
      <c r="D108" s="155" t="s">
        <v>115</v>
      </c>
      <c r="E108" s="156"/>
      <c r="F108" s="156"/>
      <c r="G108" s="156"/>
      <c r="H108" s="156"/>
      <c r="I108" s="156"/>
      <c r="J108" s="157">
        <f>J329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116</v>
      </c>
      <c r="E109" s="156"/>
      <c r="F109" s="156"/>
      <c r="G109" s="156"/>
      <c r="H109" s="156"/>
      <c r="I109" s="156"/>
      <c r="J109" s="157">
        <f>J367</f>
        <v>0</v>
      </c>
      <c r="K109" s="154"/>
      <c r="L109" s="158"/>
    </row>
    <row r="110" spans="2:12" s="9" customFormat="1" ht="24.95" customHeight="1">
      <c r="B110" s="147"/>
      <c r="C110" s="148"/>
      <c r="D110" s="149" t="s">
        <v>117</v>
      </c>
      <c r="E110" s="150"/>
      <c r="F110" s="150"/>
      <c r="G110" s="150"/>
      <c r="H110" s="150"/>
      <c r="I110" s="150"/>
      <c r="J110" s="151">
        <f>J374</f>
        <v>0</v>
      </c>
      <c r="K110" s="148"/>
      <c r="L110" s="152"/>
    </row>
    <row r="111" spans="2:12" s="10" customFormat="1" ht="19.899999999999999" customHeight="1">
      <c r="B111" s="153"/>
      <c r="C111" s="154"/>
      <c r="D111" s="155" t="s">
        <v>118</v>
      </c>
      <c r="E111" s="156"/>
      <c r="F111" s="156"/>
      <c r="G111" s="156"/>
      <c r="H111" s="156"/>
      <c r="I111" s="156"/>
      <c r="J111" s="157">
        <f>J375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119</v>
      </c>
      <c r="E112" s="156"/>
      <c r="F112" s="156"/>
      <c r="G112" s="156"/>
      <c r="H112" s="156"/>
      <c r="I112" s="156"/>
      <c r="J112" s="157">
        <f>J377</f>
        <v>0</v>
      </c>
      <c r="K112" s="154"/>
      <c r="L112" s="158"/>
    </row>
    <row r="113" spans="1:31" s="9" customFormat="1" ht="24.95" customHeight="1">
      <c r="B113" s="147"/>
      <c r="C113" s="148"/>
      <c r="D113" s="149" t="s">
        <v>120</v>
      </c>
      <c r="E113" s="150"/>
      <c r="F113" s="150"/>
      <c r="G113" s="150"/>
      <c r="H113" s="150"/>
      <c r="I113" s="150"/>
      <c r="J113" s="151">
        <f>J379</f>
        <v>0</v>
      </c>
      <c r="K113" s="148"/>
      <c r="L113" s="152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3" t="s">
        <v>121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6.25" customHeight="1">
      <c r="A123" s="34"/>
      <c r="B123" s="35"/>
      <c r="C123" s="36"/>
      <c r="D123" s="36"/>
      <c r="E123" s="297" t="str">
        <f>E7</f>
        <v>Oprava mostů v úseku Žichovice - Sušice na trati Horažďovice - Klatovy</v>
      </c>
      <c r="F123" s="298"/>
      <c r="G123" s="298"/>
      <c r="H123" s="298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97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85" t="str">
        <f>E9</f>
        <v>SO 102 - Most km 15,487</v>
      </c>
      <c r="F125" s="296"/>
      <c r="G125" s="296"/>
      <c r="H125" s="29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F12</f>
        <v xml:space="preserve"> </v>
      </c>
      <c r="G127" s="36"/>
      <c r="H127" s="36"/>
      <c r="I127" s="29" t="s">
        <v>22</v>
      </c>
      <c r="J127" s="66" t="str">
        <f>IF(J12="","",J12)</f>
        <v>16. 4. 2021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E15</f>
        <v xml:space="preserve"> </v>
      </c>
      <c r="G129" s="36"/>
      <c r="H129" s="36"/>
      <c r="I129" s="29" t="s">
        <v>29</v>
      </c>
      <c r="J129" s="32" t="str">
        <f>E21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27</v>
      </c>
      <c r="D130" s="36"/>
      <c r="E130" s="36"/>
      <c r="F130" s="27" t="str">
        <f>IF(E18="","",E18)</f>
        <v>Vyplň údaj</v>
      </c>
      <c r="G130" s="36"/>
      <c r="H130" s="36"/>
      <c r="I130" s="29" t="s">
        <v>31</v>
      </c>
      <c r="J130" s="32" t="str">
        <f>E24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59"/>
      <c r="B132" s="160"/>
      <c r="C132" s="161" t="s">
        <v>122</v>
      </c>
      <c r="D132" s="162" t="s">
        <v>58</v>
      </c>
      <c r="E132" s="162" t="s">
        <v>54</v>
      </c>
      <c r="F132" s="162" t="s">
        <v>55</v>
      </c>
      <c r="G132" s="162" t="s">
        <v>123</v>
      </c>
      <c r="H132" s="162" t="s">
        <v>124</v>
      </c>
      <c r="I132" s="162" t="s">
        <v>125</v>
      </c>
      <c r="J132" s="162" t="s">
        <v>101</v>
      </c>
      <c r="K132" s="163" t="s">
        <v>126</v>
      </c>
      <c r="L132" s="164"/>
      <c r="M132" s="75" t="s">
        <v>1</v>
      </c>
      <c r="N132" s="76" t="s">
        <v>37</v>
      </c>
      <c r="O132" s="76" t="s">
        <v>127</v>
      </c>
      <c r="P132" s="76" t="s">
        <v>128</v>
      </c>
      <c r="Q132" s="76" t="s">
        <v>129</v>
      </c>
      <c r="R132" s="76" t="s">
        <v>130</v>
      </c>
      <c r="S132" s="76" t="s">
        <v>131</v>
      </c>
      <c r="T132" s="77" t="s">
        <v>132</v>
      </c>
      <c r="U132" s="159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/>
    </row>
    <row r="133" spans="1:65" s="2" customFormat="1" ht="22.9" customHeight="1">
      <c r="A133" s="34"/>
      <c r="B133" s="35"/>
      <c r="C133" s="82" t="s">
        <v>133</v>
      </c>
      <c r="D133" s="36"/>
      <c r="E133" s="36"/>
      <c r="F133" s="36"/>
      <c r="G133" s="36"/>
      <c r="H133" s="36"/>
      <c r="I133" s="36"/>
      <c r="J133" s="165">
        <f>BK133</f>
        <v>0</v>
      </c>
      <c r="K133" s="36"/>
      <c r="L133" s="39"/>
      <c r="M133" s="78"/>
      <c r="N133" s="166"/>
      <c r="O133" s="79"/>
      <c r="P133" s="167">
        <f>P134+P328+P374+P379</f>
        <v>0</v>
      </c>
      <c r="Q133" s="79"/>
      <c r="R133" s="167">
        <f>R134+R328+R374+R379</f>
        <v>149.69330603940003</v>
      </c>
      <c r="S133" s="79"/>
      <c r="T133" s="168">
        <f>T134+T328+T374+T379</f>
        <v>54.566469999999995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72</v>
      </c>
      <c r="AU133" s="17" t="s">
        <v>103</v>
      </c>
      <c r="BK133" s="169">
        <f>BK134+BK328+BK374+BK379</f>
        <v>0</v>
      </c>
    </row>
    <row r="134" spans="1:65" s="12" customFormat="1" ht="25.9" customHeight="1">
      <c r="B134" s="170"/>
      <c r="C134" s="171"/>
      <c r="D134" s="172" t="s">
        <v>72</v>
      </c>
      <c r="E134" s="173" t="s">
        <v>134</v>
      </c>
      <c r="F134" s="173" t="s">
        <v>135</v>
      </c>
      <c r="G134" s="171"/>
      <c r="H134" s="171"/>
      <c r="I134" s="174"/>
      <c r="J134" s="175">
        <f>BK134</f>
        <v>0</v>
      </c>
      <c r="K134" s="171"/>
      <c r="L134" s="176"/>
      <c r="M134" s="177"/>
      <c r="N134" s="178"/>
      <c r="O134" s="178"/>
      <c r="P134" s="179">
        <f>P135+P160+P172+P192+P249+P252+P264+P313+P326</f>
        <v>0</v>
      </c>
      <c r="Q134" s="178"/>
      <c r="R134" s="179">
        <f>R135+R160+R172+R192+R249+R252+R264+R313+R326</f>
        <v>149.43698034940002</v>
      </c>
      <c r="S134" s="178"/>
      <c r="T134" s="180">
        <f>T135+T160+T172+T192+T249+T252+T264+T313+T326</f>
        <v>54.566469999999995</v>
      </c>
      <c r="AR134" s="181" t="s">
        <v>81</v>
      </c>
      <c r="AT134" s="182" t="s">
        <v>72</v>
      </c>
      <c r="AU134" s="182" t="s">
        <v>73</v>
      </c>
      <c r="AY134" s="181" t="s">
        <v>136</v>
      </c>
      <c r="BK134" s="183">
        <f>BK135+BK160+BK172+BK192+BK249+BK252+BK264+BK313+BK326</f>
        <v>0</v>
      </c>
    </row>
    <row r="135" spans="1:65" s="12" customFormat="1" ht="22.9" customHeight="1">
      <c r="B135" s="170"/>
      <c r="C135" s="171"/>
      <c r="D135" s="172" t="s">
        <v>72</v>
      </c>
      <c r="E135" s="184" t="s">
        <v>81</v>
      </c>
      <c r="F135" s="184" t="s">
        <v>137</v>
      </c>
      <c r="G135" s="171"/>
      <c r="H135" s="171"/>
      <c r="I135" s="174"/>
      <c r="J135" s="185">
        <f>BK135</f>
        <v>0</v>
      </c>
      <c r="K135" s="171"/>
      <c r="L135" s="176"/>
      <c r="M135" s="177"/>
      <c r="N135" s="178"/>
      <c r="O135" s="178"/>
      <c r="P135" s="179">
        <f>SUM(P136:P159)</f>
        <v>0</v>
      </c>
      <c r="Q135" s="178"/>
      <c r="R135" s="179">
        <f>SUM(R136:R159)</f>
        <v>4.9791290000000004</v>
      </c>
      <c r="S135" s="178"/>
      <c r="T135" s="180">
        <f>SUM(T136:T159)</f>
        <v>0</v>
      </c>
      <c r="AR135" s="181" t="s">
        <v>81</v>
      </c>
      <c r="AT135" s="182" t="s">
        <v>72</v>
      </c>
      <c r="AU135" s="182" t="s">
        <v>81</v>
      </c>
      <c r="AY135" s="181" t="s">
        <v>136</v>
      </c>
      <c r="BK135" s="183">
        <f>SUM(BK136:BK159)</f>
        <v>0</v>
      </c>
    </row>
    <row r="136" spans="1:65" s="2" customFormat="1" ht="24">
      <c r="A136" s="34"/>
      <c r="B136" s="35"/>
      <c r="C136" s="186" t="s">
        <v>81</v>
      </c>
      <c r="D136" s="186" t="s">
        <v>138</v>
      </c>
      <c r="E136" s="187" t="s">
        <v>139</v>
      </c>
      <c r="F136" s="188" t="s">
        <v>140</v>
      </c>
      <c r="G136" s="189" t="s">
        <v>141</v>
      </c>
      <c r="H136" s="190">
        <v>30</v>
      </c>
      <c r="I136" s="191"/>
      <c r="J136" s="192">
        <f>ROUND(I136*H136,2)</f>
        <v>0</v>
      </c>
      <c r="K136" s="188" t="s">
        <v>142</v>
      </c>
      <c r="L136" s="39"/>
      <c r="M136" s="193" t="s">
        <v>1</v>
      </c>
      <c r="N136" s="194" t="s">
        <v>38</v>
      </c>
      <c r="O136" s="71"/>
      <c r="P136" s="195">
        <f>O136*H136</f>
        <v>0</v>
      </c>
      <c r="Q136" s="195">
        <v>3.6904300000000001E-2</v>
      </c>
      <c r="R136" s="195">
        <f>Q136*H136</f>
        <v>1.107129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143</v>
      </c>
      <c r="AT136" s="197" t="s">
        <v>138</v>
      </c>
      <c r="AU136" s="197" t="s">
        <v>83</v>
      </c>
      <c r="AY136" s="17" t="s">
        <v>136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81</v>
      </c>
      <c r="BK136" s="198">
        <f>ROUND(I136*H136,2)</f>
        <v>0</v>
      </c>
      <c r="BL136" s="17" t="s">
        <v>143</v>
      </c>
      <c r="BM136" s="197" t="s">
        <v>83</v>
      </c>
    </row>
    <row r="137" spans="1:65" s="2" customFormat="1" ht="36">
      <c r="A137" s="34"/>
      <c r="B137" s="35"/>
      <c r="C137" s="186" t="s">
        <v>83</v>
      </c>
      <c r="D137" s="186" t="s">
        <v>138</v>
      </c>
      <c r="E137" s="187" t="s">
        <v>553</v>
      </c>
      <c r="F137" s="188" t="s">
        <v>554</v>
      </c>
      <c r="G137" s="189" t="s">
        <v>146</v>
      </c>
      <c r="H137" s="190">
        <v>123.623</v>
      </c>
      <c r="I137" s="191"/>
      <c r="J137" s="192">
        <f>ROUND(I137*H137,2)</f>
        <v>0</v>
      </c>
      <c r="K137" s="188" t="s">
        <v>142</v>
      </c>
      <c r="L137" s="39"/>
      <c r="M137" s="193" t="s">
        <v>1</v>
      </c>
      <c r="N137" s="194" t="s">
        <v>38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143</v>
      </c>
      <c r="AT137" s="197" t="s">
        <v>138</v>
      </c>
      <c r="AU137" s="197" t="s">
        <v>83</v>
      </c>
      <c r="AY137" s="17" t="s">
        <v>136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81</v>
      </c>
      <c r="BK137" s="198">
        <f>ROUND(I137*H137,2)</f>
        <v>0</v>
      </c>
      <c r="BL137" s="17" t="s">
        <v>143</v>
      </c>
      <c r="BM137" s="197" t="s">
        <v>143</v>
      </c>
    </row>
    <row r="138" spans="1:65" s="2" customFormat="1" ht="33" customHeight="1">
      <c r="A138" s="34"/>
      <c r="B138" s="35"/>
      <c r="C138" s="186" t="s">
        <v>147</v>
      </c>
      <c r="D138" s="186" t="s">
        <v>138</v>
      </c>
      <c r="E138" s="187" t="s">
        <v>555</v>
      </c>
      <c r="F138" s="188" t="s">
        <v>556</v>
      </c>
      <c r="G138" s="189" t="s">
        <v>146</v>
      </c>
      <c r="H138" s="190">
        <v>6.8849999999999998</v>
      </c>
      <c r="I138" s="191"/>
      <c r="J138" s="192">
        <f>ROUND(I138*H138,2)</f>
        <v>0</v>
      </c>
      <c r="K138" s="188" t="s">
        <v>142</v>
      </c>
      <c r="L138" s="39"/>
      <c r="M138" s="193" t="s">
        <v>1</v>
      </c>
      <c r="N138" s="194" t="s">
        <v>38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143</v>
      </c>
      <c r="AT138" s="197" t="s">
        <v>138</v>
      </c>
      <c r="AU138" s="197" t="s">
        <v>83</v>
      </c>
      <c r="AY138" s="17" t="s">
        <v>136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81</v>
      </c>
      <c r="BK138" s="198">
        <f>ROUND(I138*H138,2)</f>
        <v>0</v>
      </c>
      <c r="BL138" s="17" t="s">
        <v>143</v>
      </c>
      <c r="BM138" s="197" t="s">
        <v>150</v>
      </c>
    </row>
    <row r="139" spans="1:65" s="13" customFormat="1">
      <c r="B139" s="199"/>
      <c r="C139" s="200"/>
      <c r="D139" s="201" t="s">
        <v>151</v>
      </c>
      <c r="E139" s="202" t="s">
        <v>1</v>
      </c>
      <c r="F139" s="203" t="s">
        <v>557</v>
      </c>
      <c r="G139" s="200"/>
      <c r="H139" s="204">
        <v>6.8849999999999998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151</v>
      </c>
      <c r="AU139" s="210" t="s">
        <v>83</v>
      </c>
      <c r="AV139" s="13" t="s">
        <v>83</v>
      </c>
      <c r="AW139" s="13" t="s">
        <v>30</v>
      </c>
      <c r="AX139" s="13" t="s">
        <v>73</v>
      </c>
      <c r="AY139" s="210" t="s">
        <v>136</v>
      </c>
    </row>
    <row r="140" spans="1:65" s="14" customFormat="1">
      <c r="B140" s="211"/>
      <c r="C140" s="212"/>
      <c r="D140" s="201" t="s">
        <v>151</v>
      </c>
      <c r="E140" s="213" t="s">
        <v>1</v>
      </c>
      <c r="F140" s="214" t="s">
        <v>153</v>
      </c>
      <c r="G140" s="212"/>
      <c r="H140" s="215">
        <v>6.8849999999999998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151</v>
      </c>
      <c r="AU140" s="221" t="s">
        <v>83</v>
      </c>
      <c r="AV140" s="14" t="s">
        <v>143</v>
      </c>
      <c r="AW140" s="14" t="s">
        <v>30</v>
      </c>
      <c r="AX140" s="14" t="s">
        <v>81</v>
      </c>
      <c r="AY140" s="221" t="s">
        <v>136</v>
      </c>
    </row>
    <row r="141" spans="1:65" s="2" customFormat="1" ht="33" customHeight="1">
      <c r="A141" s="34"/>
      <c r="B141" s="35"/>
      <c r="C141" s="186" t="s">
        <v>143</v>
      </c>
      <c r="D141" s="186" t="s">
        <v>138</v>
      </c>
      <c r="E141" s="187" t="s">
        <v>154</v>
      </c>
      <c r="F141" s="188" t="s">
        <v>155</v>
      </c>
      <c r="G141" s="189" t="s">
        <v>146</v>
      </c>
      <c r="H141" s="190">
        <v>116.738</v>
      </c>
      <c r="I141" s="191"/>
      <c r="J141" s="192">
        <f>ROUND(I141*H141,2)</f>
        <v>0</v>
      </c>
      <c r="K141" s="188" t="s">
        <v>142</v>
      </c>
      <c r="L141" s="39"/>
      <c r="M141" s="193" t="s">
        <v>1</v>
      </c>
      <c r="N141" s="194" t="s">
        <v>38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143</v>
      </c>
      <c r="AT141" s="197" t="s">
        <v>138</v>
      </c>
      <c r="AU141" s="197" t="s">
        <v>83</v>
      </c>
      <c r="AY141" s="17" t="s">
        <v>136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81</v>
      </c>
      <c r="BK141" s="198">
        <f>ROUND(I141*H141,2)</f>
        <v>0</v>
      </c>
      <c r="BL141" s="17" t="s">
        <v>143</v>
      </c>
      <c r="BM141" s="197" t="s">
        <v>156</v>
      </c>
    </row>
    <row r="142" spans="1:65" s="13" customFormat="1" ht="22.5">
      <c r="B142" s="199"/>
      <c r="C142" s="200"/>
      <c r="D142" s="201" t="s">
        <v>151</v>
      </c>
      <c r="E142" s="202" t="s">
        <v>1</v>
      </c>
      <c r="F142" s="203" t="s">
        <v>558</v>
      </c>
      <c r="G142" s="200"/>
      <c r="H142" s="204">
        <v>116.738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151</v>
      </c>
      <c r="AU142" s="210" t="s">
        <v>83</v>
      </c>
      <c r="AV142" s="13" t="s">
        <v>83</v>
      </c>
      <c r="AW142" s="13" t="s">
        <v>30</v>
      </c>
      <c r="AX142" s="13" t="s">
        <v>73</v>
      </c>
      <c r="AY142" s="210" t="s">
        <v>136</v>
      </c>
    </row>
    <row r="143" spans="1:65" s="14" customFormat="1">
      <c r="B143" s="211"/>
      <c r="C143" s="212"/>
      <c r="D143" s="201" t="s">
        <v>151</v>
      </c>
      <c r="E143" s="213" t="s">
        <v>1</v>
      </c>
      <c r="F143" s="214" t="s">
        <v>153</v>
      </c>
      <c r="G143" s="212"/>
      <c r="H143" s="215">
        <v>116.738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151</v>
      </c>
      <c r="AU143" s="221" t="s">
        <v>83</v>
      </c>
      <c r="AV143" s="14" t="s">
        <v>143</v>
      </c>
      <c r="AW143" s="14" t="s">
        <v>30</v>
      </c>
      <c r="AX143" s="14" t="s">
        <v>81</v>
      </c>
      <c r="AY143" s="221" t="s">
        <v>136</v>
      </c>
    </row>
    <row r="144" spans="1:65" s="2" customFormat="1" ht="36">
      <c r="A144" s="34"/>
      <c r="B144" s="35"/>
      <c r="C144" s="186" t="s">
        <v>158</v>
      </c>
      <c r="D144" s="186" t="s">
        <v>138</v>
      </c>
      <c r="E144" s="187" t="s">
        <v>159</v>
      </c>
      <c r="F144" s="188" t="s">
        <v>160</v>
      </c>
      <c r="G144" s="189" t="s">
        <v>146</v>
      </c>
      <c r="H144" s="190">
        <v>1167.83</v>
      </c>
      <c r="I144" s="191"/>
      <c r="J144" s="192">
        <f>ROUND(I144*H144,2)</f>
        <v>0</v>
      </c>
      <c r="K144" s="188" t="s">
        <v>142</v>
      </c>
      <c r="L144" s="39"/>
      <c r="M144" s="193" t="s">
        <v>1</v>
      </c>
      <c r="N144" s="194" t="s">
        <v>38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143</v>
      </c>
      <c r="AT144" s="197" t="s">
        <v>138</v>
      </c>
      <c r="AU144" s="197" t="s">
        <v>83</v>
      </c>
      <c r="AY144" s="17" t="s">
        <v>136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81</v>
      </c>
      <c r="BK144" s="198">
        <f>ROUND(I144*H144,2)</f>
        <v>0</v>
      </c>
      <c r="BL144" s="17" t="s">
        <v>143</v>
      </c>
      <c r="BM144" s="197" t="s">
        <v>161</v>
      </c>
    </row>
    <row r="145" spans="1:65" s="13" customFormat="1">
      <c r="B145" s="199"/>
      <c r="C145" s="200"/>
      <c r="D145" s="201" t="s">
        <v>151</v>
      </c>
      <c r="E145" s="202" t="s">
        <v>1</v>
      </c>
      <c r="F145" s="203" t="s">
        <v>559</v>
      </c>
      <c r="G145" s="200"/>
      <c r="H145" s="204">
        <v>1167.83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151</v>
      </c>
      <c r="AU145" s="210" t="s">
        <v>83</v>
      </c>
      <c r="AV145" s="13" t="s">
        <v>83</v>
      </c>
      <c r="AW145" s="13" t="s">
        <v>30</v>
      </c>
      <c r="AX145" s="13" t="s">
        <v>73</v>
      </c>
      <c r="AY145" s="210" t="s">
        <v>136</v>
      </c>
    </row>
    <row r="146" spans="1:65" s="14" customFormat="1">
      <c r="B146" s="211"/>
      <c r="C146" s="212"/>
      <c r="D146" s="201" t="s">
        <v>151</v>
      </c>
      <c r="E146" s="213" t="s">
        <v>1</v>
      </c>
      <c r="F146" s="214" t="s">
        <v>153</v>
      </c>
      <c r="G146" s="212"/>
      <c r="H146" s="215">
        <v>1167.83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151</v>
      </c>
      <c r="AU146" s="221" t="s">
        <v>83</v>
      </c>
      <c r="AV146" s="14" t="s">
        <v>143</v>
      </c>
      <c r="AW146" s="14" t="s">
        <v>30</v>
      </c>
      <c r="AX146" s="14" t="s">
        <v>81</v>
      </c>
      <c r="AY146" s="221" t="s">
        <v>136</v>
      </c>
    </row>
    <row r="147" spans="1:65" s="2" customFormat="1" ht="24">
      <c r="A147" s="34"/>
      <c r="B147" s="35"/>
      <c r="C147" s="186" t="s">
        <v>150</v>
      </c>
      <c r="D147" s="186" t="s">
        <v>138</v>
      </c>
      <c r="E147" s="187" t="s">
        <v>560</v>
      </c>
      <c r="F147" s="188" t="s">
        <v>561</v>
      </c>
      <c r="G147" s="189" t="s">
        <v>146</v>
      </c>
      <c r="H147" s="190">
        <v>6.8849999999999998</v>
      </c>
      <c r="I147" s="191"/>
      <c r="J147" s="192">
        <f>ROUND(I147*H147,2)</f>
        <v>0</v>
      </c>
      <c r="K147" s="188" t="s">
        <v>142</v>
      </c>
      <c r="L147" s="39"/>
      <c r="M147" s="193" t="s">
        <v>1</v>
      </c>
      <c r="N147" s="194" t="s">
        <v>38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143</v>
      </c>
      <c r="AT147" s="197" t="s">
        <v>138</v>
      </c>
      <c r="AU147" s="197" t="s">
        <v>83</v>
      </c>
      <c r="AY147" s="17" t="s">
        <v>136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81</v>
      </c>
      <c r="BK147" s="198">
        <f>ROUND(I147*H147,2)</f>
        <v>0</v>
      </c>
      <c r="BL147" s="17" t="s">
        <v>143</v>
      </c>
      <c r="BM147" s="197" t="s">
        <v>166</v>
      </c>
    </row>
    <row r="148" spans="1:65" s="13" customFormat="1">
      <c r="B148" s="199"/>
      <c r="C148" s="200"/>
      <c r="D148" s="201" t="s">
        <v>151</v>
      </c>
      <c r="E148" s="202" t="s">
        <v>1</v>
      </c>
      <c r="F148" s="203" t="s">
        <v>562</v>
      </c>
      <c r="G148" s="200"/>
      <c r="H148" s="204">
        <v>6.8849999999999998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151</v>
      </c>
      <c r="AU148" s="210" t="s">
        <v>83</v>
      </c>
      <c r="AV148" s="13" t="s">
        <v>83</v>
      </c>
      <c r="AW148" s="13" t="s">
        <v>30</v>
      </c>
      <c r="AX148" s="13" t="s">
        <v>73</v>
      </c>
      <c r="AY148" s="210" t="s">
        <v>136</v>
      </c>
    </row>
    <row r="149" spans="1:65" s="14" customFormat="1">
      <c r="B149" s="211"/>
      <c r="C149" s="212"/>
      <c r="D149" s="201" t="s">
        <v>151</v>
      </c>
      <c r="E149" s="213" t="s">
        <v>1</v>
      </c>
      <c r="F149" s="214" t="s">
        <v>153</v>
      </c>
      <c r="G149" s="212"/>
      <c r="H149" s="215">
        <v>6.8849999999999998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151</v>
      </c>
      <c r="AU149" s="221" t="s">
        <v>83</v>
      </c>
      <c r="AV149" s="14" t="s">
        <v>143</v>
      </c>
      <c r="AW149" s="14" t="s">
        <v>30</v>
      </c>
      <c r="AX149" s="14" t="s">
        <v>81</v>
      </c>
      <c r="AY149" s="221" t="s">
        <v>136</v>
      </c>
    </row>
    <row r="150" spans="1:65" s="2" customFormat="1" ht="24">
      <c r="A150" s="34"/>
      <c r="B150" s="35"/>
      <c r="C150" s="186" t="s">
        <v>168</v>
      </c>
      <c r="D150" s="186" t="s">
        <v>138</v>
      </c>
      <c r="E150" s="187" t="s">
        <v>163</v>
      </c>
      <c r="F150" s="188" t="s">
        <v>164</v>
      </c>
      <c r="G150" s="189" t="s">
        <v>165</v>
      </c>
      <c r="H150" s="190">
        <v>210.209</v>
      </c>
      <c r="I150" s="191"/>
      <c r="J150" s="192">
        <f>ROUND(I150*H150,2)</f>
        <v>0</v>
      </c>
      <c r="K150" s="188" t="s">
        <v>142</v>
      </c>
      <c r="L150" s="39"/>
      <c r="M150" s="193" t="s">
        <v>1</v>
      </c>
      <c r="N150" s="194" t="s">
        <v>38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143</v>
      </c>
      <c r="AT150" s="197" t="s">
        <v>138</v>
      </c>
      <c r="AU150" s="197" t="s">
        <v>83</v>
      </c>
      <c r="AY150" s="17" t="s">
        <v>136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81</v>
      </c>
      <c r="BK150" s="198">
        <f>ROUND(I150*H150,2)</f>
        <v>0</v>
      </c>
      <c r="BL150" s="17" t="s">
        <v>143</v>
      </c>
      <c r="BM150" s="197" t="s">
        <v>171</v>
      </c>
    </row>
    <row r="151" spans="1:65" s="13" customFormat="1">
      <c r="B151" s="199"/>
      <c r="C151" s="200"/>
      <c r="D151" s="201" t="s">
        <v>151</v>
      </c>
      <c r="E151" s="202" t="s">
        <v>1</v>
      </c>
      <c r="F151" s="203" t="s">
        <v>563</v>
      </c>
      <c r="G151" s="200"/>
      <c r="H151" s="204">
        <v>210.209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151</v>
      </c>
      <c r="AU151" s="210" t="s">
        <v>83</v>
      </c>
      <c r="AV151" s="13" t="s">
        <v>83</v>
      </c>
      <c r="AW151" s="13" t="s">
        <v>30</v>
      </c>
      <c r="AX151" s="13" t="s">
        <v>73</v>
      </c>
      <c r="AY151" s="210" t="s">
        <v>136</v>
      </c>
    </row>
    <row r="152" spans="1:65" s="14" customFormat="1">
      <c r="B152" s="211"/>
      <c r="C152" s="212"/>
      <c r="D152" s="201" t="s">
        <v>151</v>
      </c>
      <c r="E152" s="213" t="s">
        <v>1</v>
      </c>
      <c r="F152" s="214" t="s">
        <v>153</v>
      </c>
      <c r="G152" s="212"/>
      <c r="H152" s="215">
        <v>210.209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151</v>
      </c>
      <c r="AU152" s="221" t="s">
        <v>83</v>
      </c>
      <c r="AV152" s="14" t="s">
        <v>143</v>
      </c>
      <c r="AW152" s="14" t="s">
        <v>30</v>
      </c>
      <c r="AX152" s="14" t="s">
        <v>81</v>
      </c>
      <c r="AY152" s="221" t="s">
        <v>136</v>
      </c>
    </row>
    <row r="153" spans="1:65" s="2" customFormat="1" ht="24">
      <c r="A153" s="34"/>
      <c r="B153" s="35"/>
      <c r="C153" s="186" t="s">
        <v>156</v>
      </c>
      <c r="D153" s="186" t="s">
        <v>138</v>
      </c>
      <c r="E153" s="187" t="s">
        <v>564</v>
      </c>
      <c r="F153" s="188" t="s">
        <v>565</v>
      </c>
      <c r="G153" s="189" t="s">
        <v>146</v>
      </c>
      <c r="H153" s="190">
        <v>2.0379999999999998</v>
      </c>
      <c r="I153" s="191"/>
      <c r="J153" s="192">
        <f>ROUND(I153*H153,2)</f>
        <v>0</v>
      </c>
      <c r="K153" s="188" t="s">
        <v>142</v>
      </c>
      <c r="L153" s="39"/>
      <c r="M153" s="193" t="s">
        <v>1</v>
      </c>
      <c r="N153" s="194" t="s">
        <v>38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143</v>
      </c>
      <c r="AT153" s="197" t="s">
        <v>138</v>
      </c>
      <c r="AU153" s="197" t="s">
        <v>83</v>
      </c>
      <c r="AY153" s="17" t="s">
        <v>136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81</v>
      </c>
      <c r="BK153" s="198">
        <f>ROUND(I153*H153,2)</f>
        <v>0</v>
      </c>
      <c r="BL153" s="17" t="s">
        <v>143</v>
      </c>
      <c r="BM153" s="197" t="s">
        <v>176</v>
      </c>
    </row>
    <row r="154" spans="1:65" s="13" customFormat="1">
      <c r="B154" s="199"/>
      <c r="C154" s="200"/>
      <c r="D154" s="201" t="s">
        <v>151</v>
      </c>
      <c r="E154" s="202" t="s">
        <v>1</v>
      </c>
      <c r="F154" s="203" t="s">
        <v>566</v>
      </c>
      <c r="G154" s="200"/>
      <c r="H154" s="204">
        <v>0.53100000000000003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151</v>
      </c>
      <c r="AU154" s="210" t="s">
        <v>83</v>
      </c>
      <c r="AV154" s="13" t="s">
        <v>83</v>
      </c>
      <c r="AW154" s="13" t="s">
        <v>30</v>
      </c>
      <c r="AX154" s="13" t="s">
        <v>73</v>
      </c>
      <c r="AY154" s="210" t="s">
        <v>136</v>
      </c>
    </row>
    <row r="155" spans="1:65" s="13" customFormat="1" ht="22.5">
      <c r="B155" s="199"/>
      <c r="C155" s="200"/>
      <c r="D155" s="201" t="s">
        <v>151</v>
      </c>
      <c r="E155" s="202" t="s">
        <v>1</v>
      </c>
      <c r="F155" s="203" t="s">
        <v>567</v>
      </c>
      <c r="G155" s="200"/>
      <c r="H155" s="204">
        <v>1.5069999999999999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151</v>
      </c>
      <c r="AU155" s="210" t="s">
        <v>83</v>
      </c>
      <c r="AV155" s="13" t="s">
        <v>83</v>
      </c>
      <c r="AW155" s="13" t="s">
        <v>30</v>
      </c>
      <c r="AX155" s="13" t="s">
        <v>73</v>
      </c>
      <c r="AY155" s="210" t="s">
        <v>136</v>
      </c>
    </row>
    <row r="156" spans="1:65" s="14" customFormat="1">
      <c r="B156" s="211"/>
      <c r="C156" s="212"/>
      <c r="D156" s="201" t="s">
        <v>151</v>
      </c>
      <c r="E156" s="213" t="s">
        <v>1</v>
      </c>
      <c r="F156" s="214" t="s">
        <v>153</v>
      </c>
      <c r="G156" s="212"/>
      <c r="H156" s="215">
        <v>2.0379999999999998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151</v>
      </c>
      <c r="AU156" s="221" t="s">
        <v>83</v>
      </c>
      <c r="AV156" s="14" t="s">
        <v>143</v>
      </c>
      <c r="AW156" s="14" t="s">
        <v>30</v>
      </c>
      <c r="AX156" s="14" t="s">
        <v>81</v>
      </c>
      <c r="AY156" s="221" t="s">
        <v>136</v>
      </c>
    </row>
    <row r="157" spans="1:65" s="2" customFormat="1" ht="16.5" customHeight="1">
      <c r="A157" s="34"/>
      <c r="B157" s="35"/>
      <c r="C157" s="222" t="s">
        <v>178</v>
      </c>
      <c r="D157" s="222" t="s">
        <v>183</v>
      </c>
      <c r="E157" s="223" t="s">
        <v>568</v>
      </c>
      <c r="F157" s="224" t="s">
        <v>569</v>
      </c>
      <c r="G157" s="225" t="s">
        <v>165</v>
      </c>
      <c r="H157" s="226">
        <v>3.8719999999999999</v>
      </c>
      <c r="I157" s="227"/>
      <c r="J157" s="228">
        <f>ROUND(I157*H157,2)</f>
        <v>0</v>
      </c>
      <c r="K157" s="224" t="s">
        <v>142</v>
      </c>
      <c r="L157" s="229"/>
      <c r="M157" s="230" t="s">
        <v>1</v>
      </c>
      <c r="N157" s="231" t="s">
        <v>38</v>
      </c>
      <c r="O157" s="71"/>
      <c r="P157" s="195">
        <f>O157*H157</f>
        <v>0</v>
      </c>
      <c r="Q157" s="195">
        <v>1</v>
      </c>
      <c r="R157" s="195">
        <f>Q157*H157</f>
        <v>3.8719999999999999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156</v>
      </c>
      <c r="AT157" s="197" t="s">
        <v>183</v>
      </c>
      <c r="AU157" s="197" t="s">
        <v>83</v>
      </c>
      <c r="AY157" s="17" t="s">
        <v>136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81</v>
      </c>
      <c r="BK157" s="198">
        <f>ROUND(I157*H157,2)</f>
        <v>0</v>
      </c>
      <c r="BL157" s="17" t="s">
        <v>143</v>
      </c>
      <c r="BM157" s="197" t="s">
        <v>182</v>
      </c>
    </row>
    <row r="158" spans="1:65" s="13" customFormat="1">
      <c r="B158" s="199"/>
      <c r="C158" s="200"/>
      <c r="D158" s="201" t="s">
        <v>151</v>
      </c>
      <c r="E158" s="202" t="s">
        <v>1</v>
      </c>
      <c r="F158" s="203" t="s">
        <v>570</v>
      </c>
      <c r="G158" s="200"/>
      <c r="H158" s="204">
        <v>3.8719999999999999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151</v>
      </c>
      <c r="AU158" s="210" t="s">
        <v>83</v>
      </c>
      <c r="AV158" s="13" t="s">
        <v>83</v>
      </c>
      <c r="AW158" s="13" t="s">
        <v>30</v>
      </c>
      <c r="AX158" s="13" t="s">
        <v>73</v>
      </c>
      <c r="AY158" s="210" t="s">
        <v>136</v>
      </c>
    </row>
    <row r="159" spans="1:65" s="14" customFormat="1">
      <c r="B159" s="211"/>
      <c r="C159" s="212"/>
      <c r="D159" s="201" t="s">
        <v>151</v>
      </c>
      <c r="E159" s="213" t="s">
        <v>1</v>
      </c>
      <c r="F159" s="214" t="s">
        <v>153</v>
      </c>
      <c r="G159" s="212"/>
      <c r="H159" s="215">
        <v>3.8719999999999999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151</v>
      </c>
      <c r="AU159" s="221" t="s">
        <v>83</v>
      </c>
      <c r="AV159" s="14" t="s">
        <v>143</v>
      </c>
      <c r="AW159" s="14" t="s">
        <v>30</v>
      </c>
      <c r="AX159" s="14" t="s">
        <v>81</v>
      </c>
      <c r="AY159" s="221" t="s">
        <v>136</v>
      </c>
    </row>
    <row r="160" spans="1:65" s="12" customFormat="1" ht="22.9" customHeight="1">
      <c r="B160" s="170"/>
      <c r="C160" s="171"/>
      <c r="D160" s="172" t="s">
        <v>72</v>
      </c>
      <c r="E160" s="184" t="s">
        <v>83</v>
      </c>
      <c r="F160" s="184" t="s">
        <v>173</v>
      </c>
      <c r="G160" s="171"/>
      <c r="H160" s="171"/>
      <c r="I160" s="174"/>
      <c r="J160" s="185">
        <f>BK160</f>
        <v>0</v>
      </c>
      <c r="K160" s="171"/>
      <c r="L160" s="176"/>
      <c r="M160" s="177"/>
      <c r="N160" s="178"/>
      <c r="O160" s="178"/>
      <c r="P160" s="179">
        <f>SUM(P161:P171)</f>
        <v>0</v>
      </c>
      <c r="Q160" s="178"/>
      <c r="R160" s="179">
        <f>SUM(R161:R171)</f>
        <v>34.535601655999997</v>
      </c>
      <c r="S160" s="178"/>
      <c r="T160" s="180">
        <f>SUM(T161:T171)</f>
        <v>0</v>
      </c>
      <c r="AR160" s="181" t="s">
        <v>81</v>
      </c>
      <c r="AT160" s="182" t="s">
        <v>72</v>
      </c>
      <c r="AU160" s="182" t="s">
        <v>81</v>
      </c>
      <c r="AY160" s="181" t="s">
        <v>136</v>
      </c>
      <c r="BK160" s="183">
        <f>SUM(BK161:BK171)</f>
        <v>0</v>
      </c>
    </row>
    <row r="161" spans="1:65" s="2" customFormat="1" ht="33" customHeight="1">
      <c r="A161" s="34"/>
      <c r="B161" s="35"/>
      <c r="C161" s="186" t="s">
        <v>161</v>
      </c>
      <c r="D161" s="186" t="s">
        <v>138</v>
      </c>
      <c r="E161" s="187" t="s">
        <v>174</v>
      </c>
      <c r="F161" s="188" t="s">
        <v>175</v>
      </c>
      <c r="G161" s="189" t="s">
        <v>141</v>
      </c>
      <c r="H161" s="190">
        <v>20.149999999999999</v>
      </c>
      <c r="I161" s="191"/>
      <c r="J161" s="192">
        <f>ROUND(I161*H161,2)</f>
        <v>0</v>
      </c>
      <c r="K161" s="188" t="s">
        <v>142</v>
      </c>
      <c r="L161" s="39"/>
      <c r="M161" s="193" t="s">
        <v>1</v>
      </c>
      <c r="N161" s="194" t="s">
        <v>38</v>
      </c>
      <c r="O161" s="71"/>
      <c r="P161" s="195">
        <f>O161*H161</f>
        <v>0</v>
      </c>
      <c r="Q161" s="195">
        <v>1.5247660000000001</v>
      </c>
      <c r="R161" s="195">
        <f>Q161*H161</f>
        <v>30.724034899999999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143</v>
      </c>
      <c r="AT161" s="197" t="s">
        <v>138</v>
      </c>
      <c r="AU161" s="197" t="s">
        <v>83</v>
      </c>
      <c r="AY161" s="17" t="s">
        <v>136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81</v>
      </c>
      <c r="BK161" s="198">
        <f>ROUND(I161*H161,2)</f>
        <v>0</v>
      </c>
      <c r="BL161" s="17" t="s">
        <v>143</v>
      </c>
      <c r="BM161" s="197" t="s">
        <v>186</v>
      </c>
    </row>
    <row r="162" spans="1:65" s="13" customFormat="1">
      <c r="B162" s="199"/>
      <c r="C162" s="200"/>
      <c r="D162" s="201" t="s">
        <v>151</v>
      </c>
      <c r="E162" s="202" t="s">
        <v>1</v>
      </c>
      <c r="F162" s="203" t="s">
        <v>571</v>
      </c>
      <c r="G162" s="200"/>
      <c r="H162" s="204">
        <v>20.149999999999999</v>
      </c>
      <c r="I162" s="205"/>
      <c r="J162" s="200"/>
      <c r="K162" s="200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151</v>
      </c>
      <c r="AU162" s="210" t="s">
        <v>83</v>
      </c>
      <c r="AV162" s="13" t="s">
        <v>83</v>
      </c>
      <c r="AW162" s="13" t="s">
        <v>30</v>
      </c>
      <c r="AX162" s="13" t="s">
        <v>73</v>
      </c>
      <c r="AY162" s="210" t="s">
        <v>136</v>
      </c>
    </row>
    <row r="163" spans="1:65" s="14" customFormat="1">
      <c r="B163" s="211"/>
      <c r="C163" s="212"/>
      <c r="D163" s="201" t="s">
        <v>151</v>
      </c>
      <c r="E163" s="213" t="s">
        <v>1</v>
      </c>
      <c r="F163" s="214" t="s">
        <v>153</v>
      </c>
      <c r="G163" s="212"/>
      <c r="H163" s="215">
        <v>20.149999999999999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151</v>
      </c>
      <c r="AU163" s="221" t="s">
        <v>83</v>
      </c>
      <c r="AV163" s="14" t="s">
        <v>143</v>
      </c>
      <c r="AW163" s="14" t="s">
        <v>30</v>
      </c>
      <c r="AX163" s="14" t="s">
        <v>81</v>
      </c>
      <c r="AY163" s="221" t="s">
        <v>136</v>
      </c>
    </row>
    <row r="164" spans="1:65" s="2" customFormat="1" ht="24">
      <c r="A164" s="34"/>
      <c r="B164" s="35"/>
      <c r="C164" s="186" t="s">
        <v>189</v>
      </c>
      <c r="D164" s="186" t="s">
        <v>138</v>
      </c>
      <c r="E164" s="187" t="s">
        <v>572</v>
      </c>
      <c r="F164" s="188" t="s">
        <v>573</v>
      </c>
      <c r="G164" s="189" t="s">
        <v>141</v>
      </c>
      <c r="H164" s="190">
        <v>3</v>
      </c>
      <c r="I164" s="191"/>
      <c r="J164" s="192">
        <f>ROUND(I164*H164,2)</f>
        <v>0</v>
      </c>
      <c r="K164" s="188" t="s">
        <v>142</v>
      </c>
      <c r="L164" s="39"/>
      <c r="M164" s="193" t="s">
        <v>1</v>
      </c>
      <c r="N164" s="194" t="s">
        <v>38</v>
      </c>
      <c r="O164" s="71"/>
      <c r="P164" s="195">
        <f>O164*H164</f>
        <v>0</v>
      </c>
      <c r="Q164" s="195">
        <v>1.91646E-2</v>
      </c>
      <c r="R164" s="195">
        <f>Q164*H164</f>
        <v>5.7493799999999998E-2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143</v>
      </c>
      <c r="AT164" s="197" t="s">
        <v>138</v>
      </c>
      <c r="AU164" s="197" t="s">
        <v>83</v>
      </c>
      <c r="AY164" s="17" t="s">
        <v>136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81</v>
      </c>
      <c r="BK164" s="198">
        <f>ROUND(I164*H164,2)</f>
        <v>0</v>
      </c>
      <c r="BL164" s="17" t="s">
        <v>143</v>
      </c>
      <c r="BM164" s="197" t="s">
        <v>193</v>
      </c>
    </row>
    <row r="165" spans="1:65" s="13" customFormat="1">
      <c r="B165" s="199"/>
      <c r="C165" s="200"/>
      <c r="D165" s="201" t="s">
        <v>151</v>
      </c>
      <c r="E165" s="202" t="s">
        <v>1</v>
      </c>
      <c r="F165" s="203" t="s">
        <v>574</v>
      </c>
      <c r="G165" s="200"/>
      <c r="H165" s="204">
        <v>3</v>
      </c>
      <c r="I165" s="205"/>
      <c r="J165" s="200"/>
      <c r="K165" s="200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151</v>
      </c>
      <c r="AU165" s="210" t="s">
        <v>83</v>
      </c>
      <c r="AV165" s="13" t="s">
        <v>83</v>
      </c>
      <c r="AW165" s="13" t="s">
        <v>30</v>
      </c>
      <c r="AX165" s="13" t="s">
        <v>73</v>
      </c>
      <c r="AY165" s="210" t="s">
        <v>136</v>
      </c>
    </row>
    <row r="166" spans="1:65" s="14" customFormat="1">
      <c r="B166" s="211"/>
      <c r="C166" s="212"/>
      <c r="D166" s="201" t="s">
        <v>151</v>
      </c>
      <c r="E166" s="213" t="s">
        <v>1</v>
      </c>
      <c r="F166" s="214" t="s">
        <v>153</v>
      </c>
      <c r="G166" s="212"/>
      <c r="H166" s="215">
        <v>3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151</v>
      </c>
      <c r="AU166" s="221" t="s">
        <v>83</v>
      </c>
      <c r="AV166" s="14" t="s">
        <v>143</v>
      </c>
      <c r="AW166" s="14" t="s">
        <v>30</v>
      </c>
      <c r="AX166" s="14" t="s">
        <v>81</v>
      </c>
      <c r="AY166" s="221" t="s">
        <v>136</v>
      </c>
    </row>
    <row r="167" spans="1:65" s="2" customFormat="1" ht="16.5" customHeight="1">
      <c r="A167" s="34"/>
      <c r="B167" s="35"/>
      <c r="C167" s="222" t="s">
        <v>166</v>
      </c>
      <c r="D167" s="222" t="s">
        <v>183</v>
      </c>
      <c r="E167" s="223" t="s">
        <v>575</v>
      </c>
      <c r="F167" s="224" t="s">
        <v>576</v>
      </c>
      <c r="G167" s="225" t="s">
        <v>192</v>
      </c>
      <c r="H167" s="226">
        <v>6</v>
      </c>
      <c r="I167" s="227"/>
      <c r="J167" s="228">
        <f>ROUND(I167*H167,2)</f>
        <v>0</v>
      </c>
      <c r="K167" s="224" t="s">
        <v>142</v>
      </c>
      <c r="L167" s="229"/>
      <c r="M167" s="230" t="s">
        <v>1</v>
      </c>
      <c r="N167" s="231" t="s">
        <v>38</v>
      </c>
      <c r="O167" s="71"/>
      <c r="P167" s="195">
        <f>O167*H167</f>
        <v>0</v>
      </c>
      <c r="Q167" s="195">
        <v>0.26400000000000001</v>
      </c>
      <c r="R167" s="195">
        <f>Q167*H167</f>
        <v>1.5840000000000001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156</v>
      </c>
      <c r="AT167" s="197" t="s">
        <v>183</v>
      </c>
      <c r="AU167" s="197" t="s">
        <v>83</v>
      </c>
      <c r="AY167" s="17" t="s">
        <v>136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81</v>
      </c>
      <c r="BK167" s="198">
        <f>ROUND(I167*H167,2)</f>
        <v>0</v>
      </c>
      <c r="BL167" s="17" t="s">
        <v>143</v>
      </c>
      <c r="BM167" s="197" t="s">
        <v>197</v>
      </c>
    </row>
    <row r="168" spans="1:65" s="2" customFormat="1" ht="24">
      <c r="A168" s="34"/>
      <c r="B168" s="35"/>
      <c r="C168" s="186" t="s">
        <v>201</v>
      </c>
      <c r="D168" s="186" t="s">
        <v>138</v>
      </c>
      <c r="E168" s="187" t="s">
        <v>179</v>
      </c>
      <c r="F168" s="188" t="s">
        <v>180</v>
      </c>
      <c r="G168" s="189" t="s">
        <v>181</v>
      </c>
      <c r="H168" s="190">
        <v>30</v>
      </c>
      <c r="I168" s="191"/>
      <c r="J168" s="192">
        <f>ROUND(I168*H168,2)</f>
        <v>0</v>
      </c>
      <c r="K168" s="188" t="s">
        <v>142</v>
      </c>
      <c r="L168" s="39"/>
      <c r="M168" s="193" t="s">
        <v>1</v>
      </c>
      <c r="N168" s="194" t="s">
        <v>38</v>
      </c>
      <c r="O168" s="71"/>
      <c r="P168" s="195">
        <f>O168*H168</f>
        <v>0</v>
      </c>
      <c r="Q168" s="195">
        <v>3.5765200000000001E-5</v>
      </c>
      <c r="R168" s="195">
        <f>Q168*H168</f>
        <v>1.0729560000000001E-3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143</v>
      </c>
      <c r="AT168" s="197" t="s">
        <v>138</v>
      </c>
      <c r="AU168" s="197" t="s">
        <v>83</v>
      </c>
      <c r="AY168" s="17" t="s">
        <v>136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81</v>
      </c>
      <c r="BK168" s="198">
        <f>ROUND(I168*H168,2)</f>
        <v>0</v>
      </c>
      <c r="BL168" s="17" t="s">
        <v>143</v>
      </c>
      <c r="BM168" s="197" t="s">
        <v>204</v>
      </c>
    </row>
    <row r="169" spans="1:65" s="2" customFormat="1" ht="16.5" customHeight="1">
      <c r="A169" s="34"/>
      <c r="B169" s="35"/>
      <c r="C169" s="222" t="s">
        <v>171</v>
      </c>
      <c r="D169" s="222" t="s">
        <v>183</v>
      </c>
      <c r="E169" s="223" t="s">
        <v>184</v>
      </c>
      <c r="F169" s="224" t="s">
        <v>185</v>
      </c>
      <c r="G169" s="225" t="s">
        <v>165</v>
      </c>
      <c r="H169" s="226">
        <v>2.169</v>
      </c>
      <c r="I169" s="227"/>
      <c r="J169" s="228">
        <f>ROUND(I169*H169,2)</f>
        <v>0</v>
      </c>
      <c r="K169" s="224" t="s">
        <v>142</v>
      </c>
      <c r="L169" s="229"/>
      <c r="M169" s="230" t="s">
        <v>1</v>
      </c>
      <c r="N169" s="231" t="s">
        <v>38</v>
      </c>
      <c r="O169" s="71"/>
      <c r="P169" s="195">
        <f>O169*H169</f>
        <v>0</v>
      </c>
      <c r="Q169" s="195">
        <v>1</v>
      </c>
      <c r="R169" s="195">
        <f>Q169*H169</f>
        <v>2.169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156</v>
      </c>
      <c r="AT169" s="197" t="s">
        <v>183</v>
      </c>
      <c r="AU169" s="197" t="s">
        <v>83</v>
      </c>
      <c r="AY169" s="17" t="s">
        <v>136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81</v>
      </c>
      <c r="BK169" s="198">
        <f>ROUND(I169*H169,2)</f>
        <v>0</v>
      </c>
      <c r="BL169" s="17" t="s">
        <v>143</v>
      </c>
      <c r="BM169" s="197" t="s">
        <v>208</v>
      </c>
    </row>
    <row r="170" spans="1:65" s="13" customFormat="1">
      <c r="B170" s="199"/>
      <c r="C170" s="200"/>
      <c r="D170" s="201" t="s">
        <v>151</v>
      </c>
      <c r="E170" s="202" t="s">
        <v>1</v>
      </c>
      <c r="F170" s="203" t="s">
        <v>577</v>
      </c>
      <c r="G170" s="200"/>
      <c r="H170" s="204">
        <v>2.169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151</v>
      </c>
      <c r="AU170" s="210" t="s">
        <v>83</v>
      </c>
      <c r="AV170" s="13" t="s">
        <v>83</v>
      </c>
      <c r="AW170" s="13" t="s">
        <v>30</v>
      </c>
      <c r="AX170" s="13" t="s">
        <v>73</v>
      </c>
      <c r="AY170" s="210" t="s">
        <v>136</v>
      </c>
    </row>
    <row r="171" spans="1:65" s="14" customFormat="1">
      <c r="B171" s="211"/>
      <c r="C171" s="212"/>
      <c r="D171" s="201" t="s">
        <v>151</v>
      </c>
      <c r="E171" s="213" t="s">
        <v>1</v>
      </c>
      <c r="F171" s="214" t="s">
        <v>153</v>
      </c>
      <c r="G171" s="212"/>
      <c r="H171" s="215">
        <v>2.169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151</v>
      </c>
      <c r="AU171" s="221" t="s">
        <v>83</v>
      </c>
      <c r="AV171" s="14" t="s">
        <v>143</v>
      </c>
      <c r="AW171" s="14" t="s">
        <v>30</v>
      </c>
      <c r="AX171" s="14" t="s">
        <v>81</v>
      </c>
      <c r="AY171" s="221" t="s">
        <v>136</v>
      </c>
    </row>
    <row r="172" spans="1:65" s="12" customFormat="1" ht="22.9" customHeight="1">
      <c r="B172" s="170"/>
      <c r="C172" s="171"/>
      <c r="D172" s="172" t="s">
        <v>72</v>
      </c>
      <c r="E172" s="184" t="s">
        <v>147</v>
      </c>
      <c r="F172" s="184" t="s">
        <v>188</v>
      </c>
      <c r="G172" s="171"/>
      <c r="H172" s="171"/>
      <c r="I172" s="174"/>
      <c r="J172" s="185">
        <f>BK172</f>
        <v>0</v>
      </c>
      <c r="K172" s="171"/>
      <c r="L172" s="176"/>
      <c r="M172" s="177"/>
      <c r="N172" s="178"/>
      <c r="O172" s="178"/>
      <c r="P172" s="179">
        <f>SUM(P173:P191)</f>
        <v>0</v>
      </c>
      <c r="Q172" s="178"/>
      <c r="R172" s="179">
        <f>SUM(R173:R191)</f>
        <v>1.2780268943999999</v>
      </c>
      <c r="S172" s="178"/>
      <c r="T172" s="180">
        <f>SUM(T173:T191)</f>
        <v>0</v>
      </c>
      <c r="AR172" s="181" t="s">
        <v>81</v>
      </c>
      <c r="AT172" s="182" t="s">
        <v>72</v>
      </c>
      <c r="AU172" s="182" t="s">
        <v>81</v>
      </c>
      <c r="AY172" s="181" t="s">
        <v>136</v>
      </c>
      <c r="BK172" s="183">
        <f>SUM(BK173:BK191)</f>
        <v>0</v>
      </c>
    </row>
    <row r="173" spans="1:65" s="2" customFormat="1" ht="24">
      <c r="A173" s="34"/>
      <c r="B173" s="35"/>
      <c r="C173" s="186" t="s">
        <v>8</v>
      </c>
      <c r="D173" s="186" t="s">
        <v>138</v>
      </c>
      <c r="E173" s="187" t="s">
        <v>190</v>
      </c>
      <c r="F173" s="188" t="s">
        <v>191</v>
      </c>
      <c r="G173" s="189" t="s">
        <v>192</v>
      </c>
      <c r="H173" s="190">
        <v>2</v>
      </c>
      <c r="I173" s="191"/>
      <c r="J173" s="192">
        <f>ROUND(I173*H173,2)</f>
        <v>0</v>
      </c>
      <c r="K173" s="188" t="s">
        <v>142</v>
      </c>
      <c r="L173" s="39"/>
      <c r="M173" s="193" t="s">
        <v>1</v>
      </c>
      <c r="N173" s="194" t="s">
        <v>38</v>
      </c>
      <c r="O173" s="71"/>
      <c r="P173" s="195">
        <f>O173*H173</f>
        <v>0</v>
      </c>
      <c r="Q173" s="195">
        <v>0.62275000000000003</v>
      </c>
      <c r="R173" s="195">
        <f>Q173*H173</f>
        <v>1.2455000000000001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143</v>
      </c>
      <c r="AT173" s="197" t="s">
        <v>138</v>
      </c>
      <c r="AU173" s="197" t="s">
        <v>83</v>
      </c>
      <c r="AY173" s="17" t="s">
        <v>136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81</v>
      </c>
      <c r="BK173" s="198">
        <f>ROUND(I173*H173,2)</f>
        <v>0</v>
      </c>
      <c r="BL173" s="17" t="s">
        <v>143</v>
      </c>
      <c r="BM173" s="197" t="s">
        <v>213</v>
      </c>
    </row>
    <row r="174" spans="1:65" s="13" customFormat="1">
      <c r="B174" s="199"/>
      <c r="C174" s="200"/>
      <c r="D174" s="201" t="s">
        <v>151</v>
      </c>
      <c r="E174" s="202" t="s">
        <v>1</v>
      </c>
      <c r="F174" s="203" t="s">
        <v>578</v>
      </c>
      <c r="G174" s="200"/>
      <c r="H174" s="204">
        <v>2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151</v>
      </c>
      <c r="AU174" s="210" t="s">
        <v>83</v>
      </c>
      <c r="AV174" s="13" t="s">
        <v>83</v>
      </c>
      <c r="AW174" s="13" t="s">
        <v>30</v>
      </c>
      <c r="AX174" s="13" t="s">
        <v>73</v>
      </c>
      <c r="AY174" s="210" t="s">
        <v>136</v>
      </c>
    </row>
    <row r="175" spans="1:65" s="14" customFormat="1">
      <c r="B175" s="211"/>
      <c r="C175" s="212"/>
      <c r="D175" s="201" t="s">
        <v>151</v>
      </c>
      <c r="E175" s="213" t="s">
        <v>1</v>
      </c>
      <c r="F175" s="214" t="s">
        <v>153</v>
      </c>
      <c r="G175" s="212"/>
      <c r="H175" s="215">
        <v>2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151</v>
      </c>
      <c r="AU175" s="221" t="s">
        <v>83</v>
      </c>
      <c r="AV175" s="14" t="s">
        <v>143</v>
      </c>
      <c r="AW175" s="14" t="s">
        <v>30</v>
      </c>
      <c r="AX175" s="14" t="s">
        <v>81</v>
      </c>
      <c r="AY175" s="221" t="s">
        <v>136</v>
      </c>
    </row>
    <row r="176" spans="1:65" s="2" customFormat="1" ht="16.5" customHeight="1">
      <c r="A176" s="34"/>
      <c r="B176" s="35"/>
      <c r="C176" s="222" t="s">
        <v>176</v>
      </c>
      <c r="D176" s="222" t="s">
        <v>183</v>
      </c>
      <c r="E176" s="223" t="s">
        <v>195</v>
      </c>
      <c r="F176" s="224" t="s">
        <v>196</v>
      </c>
      <c r="G176" s="225" t="s">
        <v>146</v>
      </c>
      <c r="H176" s="226">
        <v>4.4000000000000004</v>
      </c>
      <c r="I176" s="227"/>
      <c r="J176" s="228">
        <f>ROUND(I176*H176,2)</f>
        <v>0</v>
      </c>
      <c r="K176" s="224" t="s">
        <v>1</v>
      </c>
      <c r="L176" s="229"/>
      <c r="M176" s="230" t="s">
        <v>1</v>
      </c>
      <c r="N176" s="231" t="s">
        <v>38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156</v>
      </c>
      <c r="AT176" s="197" t="s">
        <v>183</v>
      </c>
      <c r="AU176" s="197" t="s">
        <v>83</v>
      </c>
      <c r="AY176" s="17" t="s">
        <v>136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81</v>
      </c>
      <c r="BK176" s="198">
        <f>ROUND(I176*H176,2)</f>
        <v>0</v>
      </c>
      <c r="BL176" s="17" t="s">
        <v>143</v>
      </c>
      <c r="BM176" s="197" t="s">
        <v>217</v>
      </c>
    </row>
    <row r="177" spans="1:65" s="2" customFormat="1" ht="29.25">
      <c r="A177" s="34"/>
      <c r="B177" s="35"/>
      <c r="C177" s="36"/>
      <c r="D177" s="201" t="s">
        <v>198</v>
      </c>
      <c r="E177" s="36"/>
      <c r="F177" s="232" t="s">
        <v>199</v>
      </c>
      <c r="G177" s="36"/>
      <c r="H177" s="36"/>
      <c r="I177" s="233"/>
      <c r="J177" s="36"/>
      <c r="K177" s="36"/>
      <c r="L177" s="39"/>
      <c r="M177" s="234"/>
      <c r="N177" s="235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198</v>
      </c>
      <c r="AU177" s="17" t="s">
        <v>83</v>
      </c>
    </row>
    <row r="178" spans="1:65" s="13" customFormat="1">
      <c r="B178" s="199"/>
      <c r="C178" s="200"/>
      <c r="D178" s="201" t="s">
        <v>151</v>
      </c>
      <c r="E178" s="202" t="s">
        <v>1</v>
      </c>
      <c r="F178" s="203" t="s">
        <v>200</v>
      </c>
      <c r="G178" s="200"/>
      <c r="H178" s="204">
        <v>4.4000000000000004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151</v>
      </c>
      <c r="AU178" s="210" t="s">
        <v>83</v>
      </c>
      <c r="AV178" s="13" t="s">
        <v>83</v>
      </c>
      <c r="AW178" s="13" t="s">
        <v>30</v>
      </c>
      <c r="AX178" s="13" t="s">
        <v>73</v>
      </c>
      <c r="AY178" s="210" t="s">
        <v>136</v>
      </c>
    </row>
    <row r="179" spans="1:65" s="14" customFormat="1">
      <c r="B179" s="211"/>
      <c r="C179" s="212"/>
      <c r="D179" s="201" t="s">
        <v>151</v>
      </c>
      <c r="E179" s="213" t="s">
        <v>1</v>
      </c>
      <c r="F179" s="214" t="s">
        <v>153</v>
      </c>
      <c r="G179" s="212"/>
      <c r="H179" s="215">
        <v>4.4000000000000004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151</v>
      </c>
      <c r="AU179" s="221" t="s">
        <v>83</v>
      </c>
      <c r="AV179" s="14" t="s">
        <v>143</v>
      </c>
      <c r="AW179" s="14" t="s">
        <v>30</v>
      </c>
      <c r="AX179" s="14" t="s">
        <v>81</v>
      </c>
      <c r="AY179" s="221" t="s">
        <v>136</v>
      </c>
    </row>
    <row r="180" spans="1:65" s="2" customFormat="1" ht="21.75" customHeight="1">
      <c r="A180" s="34"/>
      <c r="B180" s="35"/>
      <c r="C180" s="186" t="s">
        <v>218</v>
      </c>
      <c r="D180" s="186" t="s">
        <v>138</v>
      </c>
      <c r="E180" s="187" t="s">
        <v>202</v>
      </c>
      <c r="F180" s="188" t="s">
        <v>203</v>
      </c>
      <c r="G180" s="189" t="s">
        <v>192</v>
      </c>
      <c r="H180" s="190">
        <v>2</v>
      </c>
      <c r="I180" s="191"/>
      <c r="J180" s="192">
        <f>ROUND(I180*H180,2)</f>
        <v>0</v>
      </c>
      <c r="K180" s="188" t="s">
        <v>1</v>
      </c>
      <c r="L180" s="39"/>
      <c r="M180" s="193" t="s">
        <v>1</v>
      </c>
      <c r="N180" s="194" t="s">
        <v>38</v>
      </c>
      <c r="O180" s="71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143</v>
      </c>
      <c r="AT180" s="197" t="s">
        <v>138</v>
      </c>
      <c r="AU180" s="197" t="s">
        <v>83</v>
      </c>
      <c r="AY180" s="17" t="s">
        <v>136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81</v>
      </c>
      <c r="BK180" s="198">
        <f>ROUND(I180*H180,2)</f>
        <v>0</v>
      </c>
      <c r="BL180" s="17" t="s">
        <v>143</v>
      </c>
      <c r="BM180" s="197" t="s">
        <v>221</v>
      </c>
    </row>
    <row r="181" spans="1:65" s="13" customFormat="1">
      <c r="B181" s="199"/>
      <c r="C181" s="200"/>
      <c r="D181" s="201" t="s">
        <v>151</v>
      </c>
      <c r="E181" s="202" t="s">
        <v>1</v>
      </c>
      <c r="F181" s="203" t="s">
        <v>579</v>
      </c>
      <c r="G181" s="200"/>
      <c r="H181" s="204">
        <v>2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151</v>
      </c>
      <c r="AU181" s="210" t="s">
        <v>83</v>
      </c>
      <c r="AV181" s="13" t="s">
        <v>83</v>
      </c>
      <c r="AW181" s="13" t="s">
        <v>30</v>
      </c>
      <c r="AX181" s="13" t="s">
        <v>73</v>
      </c>
      <c r="AY181" s="210" t="s">
        <v>136</v>
      </c>
    </row>
    <row r="182" spans="1:65" s="14" customFormat="1">
      <c r="B182" s="211"/>
      <c r="C182" s="212"/>
      <c r="D182" s="201" t="s">
        <v>151</v>
      </c>
      <c r="E182" s="213" t="s">
        <v>1</v>
      </c>
      <c r="F182" s="214" t="s">
        <v>153</v>
      </c>
      <c r="G182" s="212"/>
      <c r="H182" s="215">
        <v>2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151</v>
      </c>
      <c r="AU182" s="221" t="s">
        <v>83</v>
      </c>
      <c r="AV182" s="14" t="s">
        <v>143</v>
      </c>
      <c r="AW182" s="14" t="s">
        <v>30</v>
      </c>
      <c r="AX182" s="14" t="s">
        <v>81</v>
      </c>
      <c r="AY182" s="221" t="s">
        <v>136</v>
      </c>
    </row>
    <row r="183" spans="1:65" s="2" customFormat="1" ht="16.5" customHeight="1">
      <c r="A183" s="34"/>
      <c r="B183" s="35"/>
      <c r="C183" s="222" t="s">
        <v>182</v>
      </c>
      <c r="D183" s="222" t="s">
        <v>183</v>
      </c>
      <c r="E183" s="223" t="s">
        <v>206</v>
      </c>
      <c r="F183" s="224" t="s">
        <v>207</v>
      </c>
      <c r="G183" s="225" t="s">
        <v>146</v>
      </c>
      <c r="H183" s="226">
        <v>16</v>
      </c>
      <c r="I183" s="227"/>
      <c r="J183" s="228">
        <f>ROUND(I183*H183,2)</f>
        <v>0</v>
      </c>
      <c r="K183" s="224" t="s">
        <v>1</v>
      </c>
      <c r="L183" s="229"/>
      <c r="M183" s="230" t="s">
        <v>1</v>
      </c>
      <c r="N183" s="231" t="s">
        <v>38</v>
      </c>
      <c r="O183" s="71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156</v>
      </c>
      <c r="AT183" s="197" t="s">
        <v>183</v>
      </c>
      <c r="AU183" s="197" t="s">
        <v>83</v>
      </c>
      <c r="AY183" s="17" t="s">
        <v>136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81</v>
      </c>
      <c r="BK183" s="198">
        <f>ROUND(I183*H183,2)</f>
        <v>0</v>
      </c>
      <c r="BL183" s="17" t="s">
        <v>143</v>
      </c>
      <c r="BM183" s="197" t="s">
        <v>226</v>
      </c>
    </row>
    <row r="184" spans="1:65" s="13" customFormat="1">
      <c r="B184" s="199"/>
      <c r="C184" s="200"/>
      <c r="D184" s="201" t="s">
        <v>151</v>
      </c>
      <c r="E184" s="202" t="s">
        <v>1</v>
      </c>
      <c r="F184" s="203" t="s">
        <v>580</v>
      </c>
      <c r="G184" s="200"/>
      <c r="H184" s="204">
        <v>16</v>
      </c>
      <c r="I184" s="205"/>
      <c r="J184" s="200"/>
      <c r="K184" s="200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151</v>
      </c>
      <c r="AU184" s="210" t="s">
        <v>83</v>
      </c>
      <c r="AV184" s="13" t="s">
        <v>83</v>
      </c>
      <c r="AW184" s="13" t="s">
        <v>30</v>
      </c>
      <c r="AX184" s="13" t="s">
        <v>73</v>
      </c>
      <c r="AY184" s="210" t="s">
        <v>136</v>
      </c>
    </row>
    <row r="185" spans="1:65" s="14" customFormat="1">
      <c r="B185" s="211"/>
      <c r="C185" s="212"/>
      <c r="D185" s="201" t="s">
        <v>151</v>
      </c>
      <c r="E185" s="213" t="s">
        <v>1</v>
      </c>
      <c r="F185" s="214" t="s">
        <v>153</v>
      </c>
      <c r="G185" s="212"/>
      <c r="H185" s="215">
        <v>16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151</v>
      </c>
      <c r="AU185" s="221" t="s">
        <v>83</v>
      </c>
      <c r="AV185" s="14" t="s">
        <v>143</v>
      </c>
      <c r="AW185" s="14" t="s">
        <v>30</v>
      </c>
      <c r="AX185" s="14" t="s">
        <v>81</v>
      </c>
      <c r="AY185" s="221" t="s">
        <v>136</v>
      </c>
    </row>
    <row r="186" spans="1:65" s="2" customFormat="1" ht="16.5" customHeight="1">
      <c r="A186" s="34"/>
      <c r="B186" s="35"/>
      <c r="C186" s="186" t="s">
        <v>228</v>
      </c>
      <c r="D186" s="186" t="s">
        <v>138</v>
      </c>
      <c r="E186" s="187" t="s">
        <v>210</v>
      </c>
      <c r="F186" s="188" t="s">
        <v>211</v>
      </c>
      <c r="G186" s="189" t="s">
        <v>212</v>
      </c>
      <c r="H186" s="190">
        <v>6</v>
      </c>
      <c r="I186" s="191"/>
      <c r="J186" s="192">
        <f>ROUND(I186*H186,2)</f>
        <v>0</v>
      </c>
      <c r="K186" s="188" t="s">
        <v>1</v>
      </c>
      <c r="L186" s="39"/>
      <c r="M186" s="193" t="s">
        <v>1</v>
      </c>
      <c r="N186" s="194" t="s">
        <v>38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143</v>
      </c>
      <c r="AT186" s="197" t="s">
        <v>138</v>
      </c>
      <c r="AU186" s="197" t="s">
        <v>83</v>
      </c>
      <c r="AY186" s="17" t="s">
        <v>136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81</v>
      </c>
      <c r="BK186" s="198">
        <f>ROUND(I186*H186,2)</f>
        <v>0</v>
      </c>
      <c r="BL186" s="17" t="s">
        <v>143</v>
      </c>
      <c r="BM186" s="197" t="s">
        <v>231</v>
      </c>
    </row>
    <row r="187" spans="1:65" s="2" customFormat="1" ht="19.5">
      <c r="A187" s="34"/>
      <c r="B187" s="35"/>
      <c r="C187" s="36"/>
      <c r="D187" s="201" t="s">
        <v>198</v>
      </c>
      <c r="E187" s="36"/>
      <c r="F187" s="232" t="s">
        <v>581</v>
      </c>
      <c r="G187" s="36"/>
      <c r="H187" s="36"/>
      <c r="I187" s="233"/>
      <c r="J187" s="36"/>
      <c r="K187" s="36"/>
      <c r="L187" s="39"/>
      <c r="M187" s="234"/>
      <c r="N187" s="235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198</v>
      </c>
      <c r="AU187" s="17" t="s">
        <v>83</v>
      </c>
    </row>
    <row r="188" spans="1:65" s="2" customFormat="1" ht="16.5" customHeight="1">
      <c r="A188" s="34"/>
      <c r="B188" s="35"/>
      <c r="C188" s="186" t="s">
        <v>186</v>
      </c>
      <c r="D188" s="186" t="s">
        <v>138</v>
      </c>
      <c r="E188" s="187" t="s">
        <v>215</v>
      </c>
      <c r="F188" s="188" t="s">
        <v>216</v>
      </c>
      <c r="G188" s="189" t="s">
        <v>212</v>
      </c>
      <c r="H188" s="190">
        <v>20</v>
      </c>
      <c r="I188" s="191"/>
      <c r="J188" s="192">
        <f>ROUND(I188*H188,2)</f>
        <v>0</v>
      </c>
      <c r="K188" s="188" t="s">
        <v>1</v>
      </c>
      <c r="L188" s="39"/>
      <c r="M188" s="193" t="s">
        <v>1</v>
      </c>
      <c r="N188" s="194" t="s">
        <v>38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143</v>
      </c>
      <c r="AT188" s="197" t="s">
        <v>138</v>
      </c>
      <c r="AU188" s="197" t="s">
        <v>83</v>
      </c>
      <c r="AY188" s="17" t="s">
        <v>136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81</v>
      </c>
      <c r="BK188" s="198">
        <f>ROUND(I188*H188,2)</f>
        <v>0</v>
      </c>
      <c r="BL188" s="17" t="s">
        <v>143</v>
      </c>
      <c r="BM188" s="197" t="s">
        <v>235</v>
      </c>
    </row>
    <row r="189" spans="1:65" s="2" customFormat="1" ht="24">
      <c r="A189" s="34"/>
      <c r="B189" s="35"/>
      <c r="C189" s="186" t="s">
        <v>7</v>
      </c>
      <c r="D189" s="186" t="s">
        <v>138</v>
      </c>
      <c r="E189" s="187" t="s">
        <v>219</v>
      </c>
      <c r="F189" s="188" t="s">
        <v>220</v>
      </c>
      <c r="G189" s="189" t="s">
        <v>141</v>
      </c>
      <c r="H189" s="190">
        <v>1.61</v>
      </c>
      <c r="I189" s="191"/>
      <c r="J189" s="192">
        <f>ROUND(I189*H189,2)</f>
        <v>0</v>
      </c>
      <c r="K189" s="188" t="s">
        <v>142</v>
      </c>
      <c r="L189" s="39"/>
      <c r="M189" s="193" t="s">
        <v>1</v>
      </c>
      <c r="N189" s="194" t="s">
        <v>38</v>
      </c>
      <c r="O189" s="71"/>
      <c r="P189" s="195">
        <f>O189*H189</f>
        <v>0</v>
      </c>
      <c r="Q189" s="195">
        <v>2.0203039999999998E-2</v>
      </c>
      <c r="R189" s="195">
        <f>Q189*H189</f>
        <v>3.2526894399999999E-2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143</v>
      </c>
      <c r="AT189" s="197" t="s">
        <v>138</v>
      </c>
      <c r="AU189" s="197" t="s">
        <v>83</v>
      </c>
      <c r="AY189" s="17" t="s">
        <v>136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7" t="s">
        <v>81</v>
      </c>
      <c r="BK189" s="198">
        <f>ROUND(I189*H189,2)</f>
        <v>0</v>
      </c>
      <c r="BL189" s="17" t="s">
        <v>143</v>
      </c>
      <c r="BM189" s="197" t="s">
        <v>239</v>
      </c>
    </row>
    <row r="190" spans="1:65" s="13" customFormat="1">
      <c r="B190" s="199"/>
      <c r="C190" s="200"/>
      <c r="D190" s="201" t="s">
        <v>151</v>
      </c>
      <c r="E190" s="202" t="s">
        <v>1</v>
      </c>
      <c r="F190" s="203" t="s">
        <v>222</v>
      </c>
      <c r="G190" s="200"/>
      <c r="H190" s="204">
        <v>1.61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151</v>
      </c>
      <c r="AU190" s="210" t="s">
        <v>83</v>
      </c>
      <c r="AV190" s="13" t="s">
        <v>83</v>
      </c>
      <c r="AW190" s="13" t="s">
        <v>30</v>
      </c>
      <c r="AX190" s="13" t="s">
        <v>73</v>
      </c>
      <c r="AY190" s="210" t="s">
        <v>136</v>
      </c>
    </row>
    <row r="191" spans="1:65" s="14" customFormat="1">
      <c r="B191" s="211"/>
      <c r="C191" s="212"/>
      <c r="D191" s="201" t="s">
        <v>151</v>
      </c>
      <c r="E191" s="213" t="s">
        <v>1</v>
      </c>
      <c r="F191" s="214" t="s">
        <v>153</v>
      </c>
      <c r="G191" s="212"/>
      <c r="H191" s="215">
        <v>1.61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151</v>
      </c>
      <c r="AU191" s="221" t="s">
        <v>83</v>
      </c>
      <c r="AV191" s="14" t="s">
        <v>143</v>
      </c>
      <c r="AW191" s="14" t="s">
        <v>30</v>
      </c>
      <c r="AX191" s="14" t="s">
        <v>81</v>
      </c>
      <c r="AY191" s="221" t="s">
        <v>136</v>
      </c>
    </row>
    <row r="192" spans="1:65" s="12" customFormat="1" ht="22.9" customHeight="1">
      <c r="B192" s="170"/>
      <c r="C192" s="171"/>
      <c r="D192" s="172" t="s">
        <v>72</v>
      </c>
      <c r="E192" s="184" t="s">
        <v>143</v>
      </c>
      <c r="F192" s="184" t="s">
        <v>223</v>
      </c>
      <c r="G192" s="171"/>
      <c r="H192" s="171"/>
      <c r="I192" s="174"/>
      <c r="J192" s="185">
        <f>BK192</f>
        <v>0</v>
      </c>
      <c r="K192" s="171"/>
      <c r="L192" s="176"/>
      <c r="M192" s="177"/>
      <c r="N192" s="178"/>
      <c r="O192" s="178"/>
      <c r="P192" s="179">
        <f>SUM(P193:P248)</f>
        <v>0</v>
      </c>
      <c r="Q192" s="178"/>
      <c r="R192" s="179">
        <f>SUM(R193:R248)</f>
        <v>98.236107861400015</v>
      </c>
      <c r="S192" s="178"/>
      <c r="T192" s="180">
        <f>SUM(T193:T248)</f>
        <v>0</v>
      </c>
      <c r="AR192" s="181" t="s">
        <v>81</v>
      </c>
      <c r="AT192" s="182" t="s">
        <v>72</v>
      </c>
      <c r="AU192" s="182" t="s">
        <v>81</v>
      </c>
      <c r="AY192" s="181" t="s">
        <v>136</v>
      </c>
      <c r="BK192" s="183">
        <f>SUM(BK193:BK248)</f>
        <v>0</v>
      </c>
    </row>
    <row r="193" spans="1:65" s="2" customFormat="1" ht="24">
      <c r="A193" s="34"/>
      <c r="B193" s="35"/>
      <c r="C193" s="186" t="s">
        <v>193</v>
      </c>
      <c r="D193" s="186" t="s">
        <v>138</v>
      </c>
      <c r="E193" s="187" t="s">
        <v>224</v>
      </c>
      <c r="F193" s="188" t="s">
        <v>225</v>
      </c>
      <c r="G193" s="189" t="s">
        <v>141</v>
      </c>
      <c r="H193" s="190">
        <v>2.5</v>
      </c>
      <c r="I193" s="191"/>
      <c r="J193" s="192">
        <f>ROUND(I193*H193,2)</f>
        <v>0</v>
      </c>
      <c r="K193" s="188" t="s">
        <v>142</v>
      </c>
      <c r="L193" s="39"/>
      <c r="M193" s="193" t="s">
        <v>1</v>
      </c>
      <c r="N193" s="194" t="s">
        <v>38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143</v>
      </c>
      <c r="AT193" s="197" t="s">
        <v>138</v>
      </c>
      <c r="AU193" s="197" t="s">
        <v>83</v>
      </c>
      <c r="AY193" s="17" t="s">
        <v>136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81</v>
      </c>
      <c r="BK193" s="198">
        <f>ROUND(I193*H193,2)</f>
        <v>0</v>
      </c>
      <c r="BL193" s="17" t="s">
        <v>143</v>
      </c>
      <c r="BM193" s="197" t="s">
        <v>242</v>
      </c>
    </row>
    <row r="194" spans="1:65" s="13" customFormat="1">
      <c r="B194" s="199"/>
      <c r="C194" s="200"/>
      <c r="D194" s="201" t="s">
        <v>151</v>
      </c>
      <c r="E194" s="202" t="s">
        <v>1</v>
      </c>
      <c r="F194" s="203" t="s">
        <v>227</v>
      </c>
      <c r="G194" s="200"/>
      <c r="H194" s="204">
        <v>2.5</v>
      </c>
      <c r="I194" s="205"/>
      <c r="J194" s="200"/>
      <c r="K194" s="200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151</v>
      </c>
      <c r="AU194" s="210" t="s">
        <v>83</v>
      </c>
      <c r="AV194" s="13" t="s">
        <v>83</v>
      </c>
      <c r="AW194" s="13" t="s">
        <v>30</v>
      </c>
      <c r="AX194" s="13" t="s">
        <v>73</v>
      </c>
      <c r="AY194" s="210" t="s">
        <v>136</v>
      </c>
    </row>
    <row r="195" spans="1:65" s="14" customFormat="1">
      <c r="B195" s="211"/>
      <c r="C195" s="212"/>
      <c r="D195" s="201" t="s">
        <v>151</v>
      </c>
      <c r="E195" s="213" t="s">
        <v>1</v>
      </c>
      <c r="F195" s="214" t="s">
        <v>153</v>
      </c>
      <c r="G195" s="212"/>
      <c r="H195" s="215">
        <v>2.5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151</v>
      </c>
      <c r="AU195" s="221" t="s">
        <v>83</v>
      </c>
      <c r="AV195" s="14" t="s">
        <v>143</v>
      </c>
      <c r="AW195" s="14" t="s">
        <v>30</v>
      </c>
      <c r="AX195" s="14" t="s">
        <v>81</v>
      </c>
      <c r="AY195" s="221" t="s">
        <v>136</v>
      </c>
    </row>
    <row r="196" spans="1:65" s="2" customFormat="1" ht="16.5" customHeight="1">
      <c r="A196" s="34"/>
      <c r="B196" s="35"/>
      <c r="C196" s="222" t="s">
        <v>244</v>
      </c>
      <c r="D196" s="222" t="s">
        <v>183</v>
      </c>
      <c r="E196" s="223" t="s">
        <v>229</v>
      </c>
      <c r="F196" s="224" t="s">
        <v>230</v>
      </c>
      <c r="G196" s="225" t="s">
        <v>141</v>
      </c>
      <c r="H196" s="226">
        <v>2.5</v>
      </c>
      <c r="I196" s="227"/>
      <c r="J196" s="228">
        <f>ROUND(I196*H196,2)</f>
        <v>0</v>
      </c>
      <c r="K196" s="224" t="s">
        <v>142</v>
      </c>
      <c r="L196" s="229"/>
      <c r="M196" s="230" t="s">
        <v>1</v>
      </c>
      <c r="N196" s="231" t="s">
        <v>38</v>
      </c>
      <c r="O196" s="71"/>
      <c r="P196" s="195">
        <f>O196*H196</f>
        <v>0</v>
      </c>
      <c r="Q196" s="195">
        <v>1.3500000000000001E-3</v>
      </c>
      <c r="R196" s="195">
        <f>Q196*H196</f>
        <v>3.3750000000000004E-3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156</v>
      </c>
      <c r="AT196" s="197" t="s">
        <v>183</v>
      </c>
      <c r="AU196" s="197" t="s">
        <v>83</v>
      </c>
      <c r="AY196" s="17" t="s">
        <v>136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81</v>
      </c>
      <c r="BK196" s="198">
        <f>ROUND(I196*H196,2)</f>
        <v>0</v>
      </c>
      <c r="BL196" s="17" t="s">
        <v>143</v>
      </c>
      <c r="BM196" s="197" t="s">
        <v>247</v>
      </c>
    </row>
    <row r="197" spans="1:65" s="2" customFormat="1" ht="21.75" customHeight="1">
      <c r="A197" s="34"/>
      <c r="B197" s="35"/>
      <c r="C197" s="186" t="s">
        <v>197</v>
      </c>
      <c r="D197" s="186" t="s">
        <v>138</v>
      </c>
      <c r="E197" s="187" t="s">
        <v>232</v>
      </c>
      <c r="F197" s="188" t="s">
        <v>233</v>
      </c>
      <c r="G197" s="189" t="s">
        <v>234</v>
      </c>
      <c r="H197" s="190">
        <v>0.4</v>
      </c>
      <c r="I197" s="191"/>
      <c r="J197" s="192">
        <f>ROUND(I197*H197,2)</f>
        <v>0</v>
      </c>
      <c r="K197" s="188" t="s">
        <v>142</v>
      </c>
      <c r="L197" s="39"/>
      <c r="M197" s="193" t="s">
        <v>1</v>
      </c>
      <c r="N197" s="194" t="s">
        <v>38</v>
      </c>
      <c r="O197" s="71"/>
      <c r="P197" s="195">
        <f>O197*H197</f>
        <v>0</v>
      </c>
      <c r="Q197" s="195">
        <v>7.7999999999999999E-4</v>
      </c>
      <c r="R197" s="195">
        <f>Q197*H197</f>
        <v>3.1199999999999999E-4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143</v>
      </c>
      <c r="AT197" s="197" t="s">
        <v>138</v>
      </c>
      <c r="AU197" s="197" t="s">
        <v>83</v>
      </c>
      <c r="AY197" s="17" t="s">
        <v>136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81</v>
      </c>
      <c r="BK197" s="198">
        <f>ROUND(I197*H197,2)</f>
        <v>0</v>
      </c>
      <c r="BL197" s="17" t="s">
        <v>143</v>
      </c>
      <c r="BM197" s="197" t="s">
        <v>250</v>
      </c>
    </row>
    <row r="198" spans="1:65" s="13" customFormat="1">
      <c r="B198" s="199"/>
      <c r="C198" s="200"/>
      <c r="D198" s="201" t="s">
        <v>151</v>
      </c>
      <c r="E198" s="202" t="s">
        <v>1</v>
      </c>
      <c r="F198" s="203" t="s">
        <v>582</v>
      </c>
      <c r="G198" s="200"/>
      <c r="H198" s="204">
        <v>0.4</v>
      </c>
      <c r="I198" s="205"/>
      <c r="J198" s="200"/>
      <c r="K198" s="200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151</v>
      </c>
      <c r="AU198" s="210" t="s">
        <v>83</v>
      </c>
      <c r="AV198" s="13" t="s">
        <v>83</v>
      </c>
      <c r="AW198" s="13" t="s">
        <v>30</v>
      </c>
      <c r="AX198" s="13" t="s">
        <v>73</v>
      </c>
      <c r="AY198" s="210" t="s">
        <v>136</v>
      </c>
    </row>
    <row r="199" spans="1:65" s="14" customFormat="1">
      <c r="B199" s="211"/>
      <c r="C199" s="212"/>
      <c r="D199" s="201" t="s">
        <v>151</v>
      </c>
      <c r="E199" s="213" t="s">
        <v>1</v>
      </c>
      <c r="F199" s="214" t="s">
        <v>153</v>
      </c>
      <c r="G199" s="212"/>
      <c r="H199" s="215">
        <v>0.4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151</v>
      </c>
      <c r="AU199" s="221" t="s">
        <v>83</v>
      </c>
      <c r="AV199" s="14" t="s">
        <v>143</v>
      </c>
      <c r="AW199" s="14" t="s">
        <v>30</v>
      </c>
      <c r="AX199" s="14" t="s">
        <v>81</v>
      </c>
      <c r="AY199" s="221" t="s">
        <v>136</v>
      </c>
    </row>
    <row r="200" spans="1:65" s="2" customFormat="1" ht="21.75" customHeight="1">
      <c r="A200" s="34"/>
      <c r="B200" s="35"/>
      <c r="C200" s="186" t="s">
        <v>252</v>
      </c>
      <c r="D200" s="186" t="s">
        <v>138</v>
      </c>
      <c r="E200" s="187" t="s">
        <v>237</v>
      </c>
      <c r="F200" s="188" t="s">
        <v>238</v>
      </c>
      <c r="G200" s="189" t="s">
        <v>234</v>
      </c>
      <c r="H200" s="190">
        <v>0.4</v>
      </c>
      <c r="I200" s="191"/>
      <c r="J200" s="192">
        <f>ROUND(I200*H200,2)</f>
        <v>0</v>
      </c>
      <c r="K200" s="188" t="s">
        <v>142</v>
      </c>
      <c r="L200" s="39"/>
      <c r="M200" s="193" t="s">
        <v>1</v>
      </c>
      <c r="N200" s="194" t="s">
        <v>38</v>
      </c>
      <c r="O200" s="71"/>
      <c r="P200" s="195">
        <f>O200*H200</f>
        <v>0</v>
      </c>
      <c r="Q200" s="195">
        <v>6.0411999999999998E-4</v>
      </c>
      <c r="R200" s="195">
        <f>Q200*H200</f>
        <v>2.4164800000000001E-4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143</v>
      </c>
      <c r="AT200" s="197" t="s">
        <v>138</v>
      </c>
      <c r="AU200" s="197" t="s">
        <v>83</v>
      </c>
      <c r="AY200" s="17" t="s">
        <v>136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81</v>
      </c>
      <c r="BK200" s="198">
        <f>ROUND(I200*H200,2)</f>
        <v>0</v>
      </c>
      <c r="BL200" s="17" t="s">
        <v>143</v>
      </c>
      <c r="BM200" s="197" t="s">
        <v>255</v>
      </c>
    </row>
    <row r="201" spans="1:65" s="2" customFormat="1" ht="21.75" customHeight="1">
      <c r="A201" s="34"/>
      <c r="B201" s="35"/>
      <c r="C201" s="186" t="s">
        <v>204</v>
      </c>
      <c r="D201" s="186" t="s">
        <v>138</v>
      </c>
      <c r="E201" s="187" t="s">
        <v>240</v>
      </c>
      <c r="F201" s="188" t="s">
        <v>241</v>
      </c>
      <c r="G201" s="189" t="s">
        <v>146</v>
      </c>
      <c r="H201" s="190">
        <v>2.2000000000000002</v>
      </c>
      <c r="I201" s="191"/>
      <c r="J201" s="192">
        <f>ROUND(I201*H201,2)</f>
        <v>0</v>
      </c>
      <c r="K201" s="188" t="s">
        <v>142</v>
      </c>
      <c r="L201" s="39"/>
      <c r="M201" s="193" t="s">
        <v>1</v>
      </c>
      <c r="N201" s="194" t="s">
        <v>38</v>
      </c>
      <c r="O201" s="71"/>
      <c r="P201" s="195">
        <f>O201*H201</f>
        <v>0</v>
      </c>
      <c r="Q201" s="195">
        <v>2.4777520000000002</v>
      </c>
      <c r="R201" s="195">
        <f>Q201*H201</f>
        <v>5.4510544000000012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143</v>
      </c>
      <c r="AT201" s="197" t="s">
        <v>138</v>
      </c>
      <c r="AU201" s="197" t="s">
        <v>83</v>
      </c>
      <c r="AY201" s="17" t="s">
        <v>136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81</v>
      </c>
      <c r="BK201" s="198">
        <f>ROUND(I201*H201,2)</f>
        <v>0</v>
      </c>
      <c r="BL201" s="17" t="s">
        <v>143</v>
      </c>
      <c r="BM201" s="197" t="s">
        <v>258</v>
      </c>
    </row>
    <row r="202" spans="1:65" s="13" customFormat="1">
      <c r="B202" s="199"/>
      <c r="C202" s="200"/>
      <c r="D202" s="201" t="s">
        <v>151</v>
      </c>
      <c r="E202" s="202" t="s">
        <v>1</v>
      </c>
      <c r="F202" s="203" t="s">
        <v>583</v>
      </c>
      <c r="G202" s="200"/>
      <c r="H202" s="204">
        <v>2.2000000000000002</v>
      </c>
      <c r="I202" s="205"/>
      <c r="J202" s="200"/>
      <c r="K202" s="200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151</v>
      </c>
      <c r="AU202" s="210" t="s">
        <v>83</v>
      </c>
      <c r="AV202" s="13" t="s">
        <v>83</v>
      </c>
      <c r="AW202" s="13" t="s">
        <v>30</v>
      </c>
      <c r="AX202" s="13" t="s">
        <v>73</v>
      </c>
      <c r="AY202" s="210" t="s">
        <v>136</v>
      </c>
    </row>
    <row r="203" spans="1:65" s="14" customFormat="1">
      <c r="B203" s="211"/>
      <c r="C203" s="212"/>
      <c r="D203" s="201" t="s">
        <v>151</v>
      </c>
      <c r="E203" s="213" t="s">
        <v>1</v>
      </c>
      <c r="F203" s="214" t="s">
        <v>153</v>
      </c>
      <c r="G203" s="212"/>
      <c r="H203" s="215">
        <v>2.2000000000000002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151</v>
      </c>
      <c r="AU203" s="221" t="s">
        <v>83</v>
      </c>
      <c r="AV203" s="14" t="s">
        <v>143</v>
      </c>
      <c r="AW203" s="14" t="s">
        <v>30</v>
      </c>
      <c r="AX203" s="14" t="s">
        <v>81</v>
      </c>
      <c r="AY203" s="221" t="s">
        <v>136</v>
      </c>
    </row>
    <row r="204" spans="1:65" s="2" customFormat="1" ht="24">
      <c r="A204" s="34"/>
      <c r="B204" s="35"/>
      <c r="C204" s="186" t="s">
        <v>260</v>
      </c>
      <c r="D204" s="186" t="s">
        <v>138</v>
      </c>
      <c r="E204" s="187" t="s">
        <v>245</v>
      </c>
      <c r="F204" s="188" t="s">
        <v>246</v>
      </c>
      <c r="G204" s="189" t="s">
        <v>146</v>
      </c>
      <c r="H204" s="190">
        <v>2.2000000000000002</v>
      </c>
      <c r="I204" s="191"/>
      <c r="J204" s="192">
        <f>ROUND(I204*H204,2)</f>
        <v>0</v>
      </c>
      <c r="K204" s="188" t="s">
        <v>142</v>
      </c>
      <c r="L204" s="39"/>
      <c r="M204" s="193" t="s">
        <v>1</v>
      </c>
      <c r="N204" s="194" t="s">
        <v>38</v>
      </c>
      <c r="O204" s="71"/>
      <c r="P204" s="195">
        <f>O204*H204</f>
        <v>0</v>
      </c>
      <c r="Q204" s="195">
        <v>4.8579999999999998E-2</v>
      </c>
      <c r="R204" s="195">
        <f>Q204*H204</f>
        <v>0.106876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143</v>
      </c>
      <c r="AT204" s="197" t="s">
        <v>138</v>
      </c>
      <c r="AU204" s="197" t="s">
        <v>83</v>
      </c>
      <c r="AY204" s="17" t="s">
        <v>136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81</v>
      </c>
      <c r="BK204" s="198">
        <f>ROUND(I204*H204,2)</f>
        <v>0</v>
      </c>
      <c r="BL204" s="17" t="s">
        <v>143</v>
      </c>
      <c r="BM204" s="197" t="s">
        <v>264</v>
      </c>
    </row>
    <row r="205" spans="1:65" s="2" customFormat="1" ht="16.5" customHeight="1">
      <c r="A205" s="34"/>
      <c r="B205" s="35"/>
      <c r="C205" s="186" t="s">
        <v>208</v>
      </c>
      <c r="D205" s="186" t="s">
        <v>138</v>
      </c>
      <c r="E205" s="187" t="s">
        <v>248</v>
      </c>
      <c r="F205" s="188" t="s">
        <v>249</v>
      </c>
      <c r="G205" s="189" t="s">
        <v>234</v>
      </c>
      <c r="H205" s="190">
        <v>14.41</v>
      </c>
      <c r="I205" s="191"/>
      <c r="J205" s="192">
        <f>ROUND(I205*H205,2)</f>
        <v>0</v>
      </c>
      <c r="K205" s="188" t="s">
        <v>142</v>
      </c>
      <c r="L205" s="39"/>
      <c r="M205" s="193" t="s">
        <v>1</v>
      </c>
      <c r="N205" s="194" t="s">
        <v>38</v>
      </c>
      <c r="O205" s="71"/>
      <c r="P205" s="195">
        <f>O205*H205</f>
        <v>0</v>
      </c>
      <c r="Q205" s="195">
        <v>1.360718E-2</v>
      </c>
      <c r="R205" s="195">
        <f>Q205*H205</f>
        <v>0.19607946379999999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143</v>
      </c>
      <c r="AT205" s="197" t="s">
        <v>138</v>
      </c>
      <c r="AU205" s="197" t="s">
        <v>83</v>
      </c>
      <c r="AY205" s="17" t="s">
        <v>136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81</v>
      </c>
      <c r="BK205" s="198">
        <f>ROUND(I205*H205,2)</f>
        <v>0</v>
      </c>
      <c r="BL205" s="17" t="s">
        <v>143</v>
      </c>
      <c r="BM205" s="197" t="s">
        <v>268</v>
      </c>
    </row>
    <row r="206" spans="1:65" s="13" customFormat="1">
      <c r="B206" s="199"/>
      <c r="C206" s="200"/>
      <c r="D206" s="201" t="s">
        <v>151</v>
      </c>
      <c r="E206" s="202" t="s">
        <v>1</v>
      </c>
      <c r="F206" s="203" t="s">
        <v>251</v>
      </c>
      <c r="G206" s="200"/>
      <c r="H206" s="204">
        <v>14.41</v>
      </c>
      <c r="I206" s="205"/>
      <c r="J206" s="200"/>
      <c r="K206" s="200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151</v>
      </c>
      <c r="AU206" s="210" t="s">
        <v>83</v>
      </c>
      <c r="AV206" s="13" t="s">
        <v>83</v>
      </c>
      <c r="AW206" s="13" t="s">
        <v>30</v>
      </c>
      <c r="AX206" s="13" t="s">
        <v>73</v>
      </c>
      <c r="AY206" s="210" t="s">
        <v>136</v>
      </c>
    </row>
    <row r="207" spans="1:65" s="14" customFormat="1">
      <c r="B207" s="211"/>
      <c r="C207" s="212"/>
      <c r="D207" s="201" t="s">
        <v>151</v>
      </c>
      <c r="E207" s="213" t="s">
        <v>1</v>
      </c>
      <c r="F207" s="214" t="s">
        <v>153</v>
      </c>
      <c r="G207" s="212"/>
      <c r="H207" s="215">
        <v>14.41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151</v>
      </c>
      <c r="AU207" s="221" t="s">
        <v>83</v>
      </c>
      <c r="AV207" s="14" t="s">
        <v>143</v>
      </c>
      <c r="AW207" s="14" t="s">
        <v>30</v>
      </c>
      <c r="AX207" s="14" t="s">
        <v>81</v>
      </c>
      <c r="AY207" s="221" t="s">
        <v>136</v>
      </c>
    </row>
    <row r="208" spans="1:65" s="2" customFormat="1" ht="16.5" customHeight="1">
      <c r="A208" s="34"/>
      <c r="B208" s="35"/>
      <c r="C208" s="186" t="s">
        <v>269</v>
      </c>
      <c r="D208" s="186" t="s">
        <v>138</v>
      </c>
      <c r="E208" s="187" t="s">
        <v>253</v>
      </c>
      <c r="F208" s="188" t="s">
        <v>254</v>
      </c>
      <c r="G208" s="189" t="s">
        <v>234</v>
      </c>
      <c r="H208" s="190">
        <v>14.41</v>
      </c>
      <c r="I208" s="191"/>
      <c r="J208" s="192">
        <f>ROUND(I208*H208,2)</f>
        <v>0</v>
      </c>
      <c r="K208" s="188" t="s">
        <v>142</v>
      </c>
      <c r="L208" s="39"/>
      <c r="M208" s="193" t="s">
        <v>1</v>
      </c>
      <c r="N208" s="194" t="s">
        <v>38</v>
      </c>
      <c r="O208" s="71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143</v>
      </c>
      <c r="AT208" s="197" t="s">
        <v>138</v>
      </c>
      <c r="AU208" s="197" t="s">
        <v>83</v>
      </c>
      <c r="AY208" s="17" t="s">
        <v>136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81</v>
      </c>
      <c r="BK208" s="198">
        <f>ROUND(I208*H208,2)</f>
        <v>0</v>
      </c>
      <c r="BL208" s="17" t="s">
        <v>143</v>
      </c>
      <c r="BM208" s="197" t="s">
        <v>272</v>
      </c>
    </row>
    <row r="209" spans="1:65" s="2" customFormat="1" ht="16.5" customHeight="1">
      <c r="A209" s="34"/>
      <c r="B209" s="35"/>
      <c r="C209" s="186" t="s">
        <v>213</v>
      </c>
      <c r="D209" s="186" t="s">
        <v>138</v>
      </c>
      <c r="E209" s="187" t="s">
        <v>256</v>
      </c>
      <c r="F209" s="188" t="s">
        <v>257</v>
      </c>
      <c r="G209" s="189" t="s">
        <v>165</v>
      </c>
      <c r="H209" s="190">
        <v>0.17599999999999999</v>
      </c>
      <c r="I209" s="191"/>
      <c r="J209" s="192">
        <f>ROUND(I209*H209,2)</f>
        <v>0</v>
      </c>
      <c r="K209" s="188" t="s">
        <v>142</v>
      </c>
      <c r="L209" s="39"/>
      <c r="M209" s="193" t="s">
        <v>1</v>
      </c>
      <c r="N209" s="194" t="s">
        <v>38</v>
      </c>
      <c r="O209" s="71"/>
      <c r="P209" s="195">
        <f>O209*H209</f>
        <v>0</v>
      </c>
      <c r="Q209" s="195">
        <v>1.0486896000000001</v>
      </c>
      <c r="R209" s="195">
        <f>Q209*H209</f>
        <v>0.18456936960000001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143</v>
      </c>
      <c r="AT209" s="197" t="s">
        <v>138</v>
      </c>
      <c r="AU209" s="197" t="s">
        <v>83</v>
      </c>
      <c r="AY209" s="17" t="s">
        <v>136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81</v>
      </c>
      <c r="BK209" s="198">
        <f>ROUND(I209*H209,2)</f>
        <v>0</v>
      </c>
      <c r="BL209" s="17" t="s">
        <v>143</v>
      </c>
      <c r="BM209" s="197" t="s">
        <v>276</v>
      </c>
    </row>
    <row r="210" spans="1:65" s="13" customFormat="1">
      <c r="B210" s="199"/>
      <c r="C210" s="200"/>
      <c r="D210" s="201" t="s">
        <v>151</v>
      </c>
      <c r="E210" s="202" t="s">
        <v>1</v>
      </c>
      <c r="F210" s="203" t="s">
        <v>584</v>
      </c>
      <c r="G210" s="200"/>
      <c r="H210" s="204">
        <v>0.17599999999999999</v>
      </c>
      <c r="I210" s="205"/>
      <c r="J210" s="200"/>
      <c r="K210" s="200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151</v>
      </c>
      <c r="AU210" s="210" t="s">
        <v>83</v>
      </c>
      <c r="AV210" s="13" t="s">
        <v>83</v>
      </c>
      <c r="AW210" s="13" t="s">
        <v>30</v>
      </c>
      <c r="AX210" s="13" t="s">
        <v>73</v>
      </c>
      <c r="AY210" s="210" t="s">
        <v>136</v>
      </c>
    </row>
    <row r="211" spans="1:65" s="14" customFormat="1">
      <c r="B211" s="211"/>
      <c r="C211" s="212"/>
      <c r="D211" s="201" t="s">
        <v>151</v>
      </c>
      <c r="E211" s="213" t="s">
        <v>1</v>
      </c>
      <c r="F211" s="214" t="s">
        <v>153</v>
      </c>
      <c r="G211" s="212"/>
      <c r="H211" s="215">
        <v>0.17599999999999999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151</v>
      </c>
      <c r="AU211" s="221" t="s">
        <v>83</v>
      </c>
      <c r="AV211" s="14" t="s">
        <v>143</v>
      </c>
      <c r="AW211" s="14" t="s">
        <v>30</v>
      </c>
      <c r="AX211" s="14" t="s">
        <v>81</v>
      </c>
      <c r="AY211" s="221" t="s">
        <v>136</v>
      </c>
    </row>
    <row r="212" spans="1:65" s="2" customFormat="1" ht="24">
      <c r="A212" s="34"/>
      <c r="B212" s="35"/>
      <c r="C212" s="186" t="s">
        <v>279</v>
      </c>
      <c r="D212" s="186" t="s">
        <v>138</v>
      </c>
      <c r="E212" s="187" t="s">
        <v>261</v>
      </c>
      <c r="F212" s="188" t="s">
        <v>262</v>
      </c>
      <c r="G212" s="189" t="s">
        <v>263</v>
      </c>
      <c r="H212" s="190">
        <v>127.5</v>
      </c>
      <c r="I212" s="191"/>
      <c r="J212" s="192">
        <f>ROUND(I212*H212,2)</f>
        <v>0</v>
      </c>
      <c r="K212" s="188" t="s">
        <v>142</v>
      </c>
      <c r="L212" s="39"/>
      <c r="M212" s="193" t="s">
        <v>1</v>
      </c>
      <c r="N212" s="194" t="s">
        <v>38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143</v>
      </c>
      <c r="AT212" s="197" t="s">
        <v>138</v>
      </c>
      <c r="AU212" s="197" t="s">
        <v>83</v>
      </c>
      <c r="AY212" s="17" t="s">
        <v>136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81</v>
      </c>
      <c r="BK212" s="198">
        <f>ROUND(I212*H212,2)</f>
        <v>0</v>
      </c>
      <c r="BL212" s="17" t="s">
        <v>143</v>
      </c>
      <c r="BM212" s="197" t="s">
        <v>282</v>
      </c>
    </row>
    <row r="213" spans="1:65" s="2" customFormat="1" ht="24">
      <c r="A213" s="34"/>
      <c r="B213" s="35"/>
      <c r="C213" s="186" t="s">
        <v>217</v>
      </c>
      <c r="D213" s="186" t="s">
        <v>138</v>
      </c>
      <c r="E213" s="187" t="s">
        <v>266</v>
      </c>
      <c r="F213" s="188" t="s">
        <v>267</v>
      </c>
      <c r="G213" s="189" t="s">
        <v>263</v>
      </c>
      <c r="H213" s="190">
        <v>127.5</v>
      </c>
      <c r="I213" s="191"/>
      <c r="J213" s="192">
        <f>ROUND(I213*H213,2)</f>
        <v>0</v>
      </c>
      <c r="K213" s="188" t="s">
        <v>142</v>
      </c>
      <c r="L213" s="39"/>
      <c r="M213" s="193" t="s">
        <v>1</v>
      </c>
      <c r="N213" s="194" t="s">
        <v>38</v>
      </c>
      <c r="O213" s="71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143</v>
      </c>
      <c r="AT213" s="197" t="s">
        <v>138</v>
      </c>
      <c r="AU213" s="197" t="s">
        <v>83</v>
      </c>
      <c r="AY213" s="17" t="s">
        <v>136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7" t="s">
        <v>81</v>
      </c>
      <c r="BK213" s="198">
        <f>ROUND(I213*H213,2)</f>
        <v>0</v>
      </c>
      <c r="BL213" s="17" t="s">
        <v>143</v>
      </c>
      <c r="BM213" s="197" t="s">
        <v>286</v>
      </c>
    </row>
    <row r="214" spans="1:65" s="2" customFormat="1" ht="16.5" customHeight="1">
      <c r="A214" s="34"/>
      <c r="B214" s="35"/>
      <c r="C214" s="222" t="s">
        <v>289</v>
      </c>
      <c r="D214" s="222" t="s">
        <v>183</v>
      </c>
      <c r="E214" s="223" t="s">
        <v>270</v>
      </c>
      <c r="F214" s="224" t="s">
        <v>271</v>
      </c>
      <c r="G214" s="225" t="s">
        <v>165</v>
      </c>
      <c r="H214" s="226">
        <v>0.13300000000000001</v>
      </c>
      <c r="I214" s="227"/>
      <c r="J214" s="228">
        <f>ROUND(I214*H214,2)</f>
        <v>0</v>
      </c>
      <c r="K214" s="224" t="s">
        <v>1</v>
      </c>
      <c r="L214" s="229"/>
      <c r="M214" s="230" t="s">
        <v>1</v>
      </c>
      <c r="N214" s="231" t="s">
        <v>38</v>
      </c>
      <c r="O214" s="71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156</v>
      </c>
      <c r="AT214" s="197" t="s">
        <v>183</v>
      </c>
      <c r="AU214" s="197" t="s">
        <v>83</v>
      </c>
      <c r="AY214" s="17" t="s">
        <v>136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81</v>
      </c>
      <c r="BK214" s="198">
        <f>ROUND(I214*H214,2)</f>
        <v>0</v>
      </c>
      <c r="BL214" s="17" t="s">
        <v>143</v>
      </c>
      <c r="BM214" s="197" t="s">
        <v>292</v>
      </c>
    </row>
    <row r="215" spans="1:65" s="13" customFormat="1">
      <c r="B215" s="199"/>
      <c r="C215" s="200"/>
      <c r="D215" s="201" t="s">
        <v>151</v>
      </c>
      <c r="E215" s="202" t="s">
        <v>1</v>
      </c>
      <c r="F215" s="203" t="s">
        <v>585</v>
      </c>
      <c r="G215" s="200"/>
      <c r="H215" s="204">
        <v>0.13300000000000001</v>
      </c>
      <c r="I215" s="205"/>
      <c r="J215" s="200"/>
      <c r="K215" s="200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151</v>
      </c>
      <c r="AU215" s="210" t="s">
        <v>83</v>
      </c>
      <c r="AV215" s="13" t="s">
        <v>83</v>
      </c>
      <c r="AW215" s="13" t="s">
        <v>30</v>
      </c>
      <c r="AX215" s="13" t="s">
        <v>73</v>
      </c>
      <c r="AY215" s="210" t="s">
        <v>136</v>
      </c>
    </row>
    <row r="216" spans="1:65" s="14" customFormat="1">
      <c r="B216" s="211"/>
      <c r="C216" s="212"/>
      <c r="D216" s="201" t="s">
        <v>151</v>
      </c>
      <c r="E216" s="213" t="s">
        <v>1</v>
      </c>
      <c r="F216" s="214" t="s">
        <v>153</v>
      </c>
      <c r="G216" s="212"/>
      <c r="H216" s="215">
        <v>0.13300000000000001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151</v>
      </c>
      <c r="AU216" s="221" t="s">
        <v>83</v>
      </c>
      <c r="AV216" s="14" t="s">
        <v>143</v>
      </c>
      <c r="AW216" s="14" t="s">
        <v>30</v>
      </c>
      <c r="AX216" s="14" t="s">
        <v>81</v>
      </c>
      <c r="AY216" s="221" t="s">
        <v>136</v>
      </c>
    </row>
    <row r="217" spans="1:65" s="2" customFormat="1" ht="16.5" customHeight="1">
      <c r="A217" s="34"/>
      <c r="B217" s="35"/>
      <c r="C217" s="186" t="s">
        <v>221</v>
      </c>
      <c r="D217" s="186" t="s">
        <v>138</v>
      </c>
      <c r="E217" s="187" t="s">
        <v>274</v>
      </c>
      <c r="F217" s="188" t="s">
        <v>275</v>
      </c>
      <c r="G217" s="189" t="s">
        <v>165</v>
      </c>
      <c r="H217" s="190">
        <v>4.1509999999999998</v>
      </c>
      <c r="I217" s="191"/>
      <c r="J217" s="192">
        <f>ROUND(I217*H217,2)</f>
        <v>0</v>
      </c>
      <c r="K217" s="188" t="s">
        <v>1</v>
      </c>
      <c r="L217" s="39"/>
      <c r="M217" s="193" t="s">
        <v>1</v>
      </c>
      <c r="N217" s="194" t="s">
        <v>38</v>
      </c>
      <c r="O217" s="71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143</v>
      </c>
      <c r="AT217" s="197" t="s">
        <v>138</v>
      </c>
      <c r="AU217" s="197" t="s">
        <v>83</v>
      </c>
      <c r="AY217" s="17" t="s">
        <v>136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7" t="s">
        <v>81</v>
      </c>
      <c r="BK217" s="198">
        <f>ROUND(I217*H217,2)</f>
        <v>0</v>
      </c>
      <c r="BL217" s="17" t="s">
        <v>143</v>
      </c>
      <c r="BM217" s="197" t="s">
        <v>295</v>
      </c>
    </row>
    <row r="218" spans="1:65" s="2" customFormat="1" ht="39">
      <c r="A218" s="34"/>
      <c r="B218" s="35"/>
      <c r="C218" s="36"/>
      <c r="D218" s="201" t="s">
        <v>198</v>
      </c>
      <c r="E218" s="36"/>
      <c r="F218" s="232" t="s">
        <v>277</v>
      </c>
      <c r="G218" s="36"/>
      <c r="H218" s="36"/>
      <c r="I218" s="233"/>
      <c r="J218" s="36"/>
      <c r="K218" s="36"/>
      <c r="L218" s="39"/>
      <c r="M218" s="234"/>
      <c r="N218" s="235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198</v>
      </c>
      <c r="AU218" s="17" t="s">
        <v>83</v>
      </c>
    </row>
    <row r="219" spans="1:65" s="13" customFormat="1" ht="22.5">
      <c r="B219" s="199"/>
      <c r="C219" s="200"/>
      <c r="D219" s="201" t="s">
        <v>151</v>
      </c>
      <c r="E219" s="202" t="s">
        <v>1</v>
      </c>
      <c r="F219" s="203" t="s">
        <v>586</v>
      </c>
      <c r="G219" s="200"/>
      <c r="H219" s="204">
        <v>4.1509999999999998</v>
      </c>
      <c r="I219" s="205"/>
      <c r="J219" s="200"/>
      <c r="K219" s="200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151</v>
      </c>
      <c r="AU219" s="210" t="s">
        <v>83</v>
      </c>
      <c r="AV219" s="13" t="s">
        <v>83</v>
      </c>
      <c r="AW219" s="13" t="s">
        <v>30</v>
      </c>
      <c r="AX219" s="13" t="s">
        <v>73</v>
      </c>
      <c r="AY219" s="210" t="s">
        <v>136</v>
      </c>
    </row>
    <row r="220" spans="1:65" s="14" customFormat="1">
      <c r="B220" s="211"/>
      <c r="C220" s="212"/>
      <c r="D220" s="201" t="s">
        <v>151</v>
      </c>
      <c r="E220" s="213" t="s">
        <v>1</v>
      </c>
      <c r="F220" s="214" t="s">
        <v>153</v>
      </c>
      <c r="G220" s="212"/>
      <c r="H220" s="215">
        <v>4.1509999999999998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151</v>
      </c>
      <c r="AU220" s="221" t="s">
        <v>83</v>
      </c>
      <c r="AV220" s="14" t="s">
        <v>143</v>
      </c>
      <c r="AW220" s="14" t="s">
        <v>30</v>
      </c>
      <c r="AX220" s="14" t="s">
        <v>81</v>
      </c>
      <c r="AY220" s="221" t="s">
        <v>136</v>
      </c>
    </row>
    <row r="221" spans="1:65" s="2" customFormat="1" ht="16.5" customHeight="1">
      <c r="A221" s="34"/>
      <c r="B221" s="35"/>
      <c r="C221" s="186" t="s">
        <v>296</v>
      </c>
      <c r="D221" s="186" t="s">
        <v>138</v>
      </c>
      <c r="E221" s="187" t="s">
        <v>280</v>
      </c>
      <c r="F221" s="188" t="s">
        <v>281</v>
      </c>
      <c r="G221" s="189" t="s">
        <v>165</v>
      </c>
      <c r="H221" s="190">
        <v>15.198</v>
      </c>
      <c r="I221" s="191"/>
      <c r="J221" s="192">
        <f>ROUND(I221*H221,2)</f>
        <v>0</v>
      </c>
      <c r="K221" s="188" t="s">
        <v>1</v>
      </c>
      <c r="L221" s="39"/>
      <c r="M221" s="193" t="s">
        <v>1</v>
      </c>
      <c r="N221" s="194" t="s">
        <v>38</v>
      </c>
      <c r="O221" s="71"/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143</v>
      </c>
      <c r="AT221" s="197" t="s">
        <v>138</v>
      </c>
      <c r="AU221" s="197" t="s">
        <v>83</v>
      </c>
      <c r="AY221" s="17" t="s">
        <v>136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81</v>
      </c>
      <c r="BK221" s="198">
        <f>ROUND(I221*H221,2)</f>
        <v>0</v>
      </c>
      <c r="BL221" s="17" t="s">
        <v>143</v>
      </c>
      <c r="BM221" s="197" t="s">
        <v>299</v>
      </c>
    </row>
    <row r="222" spans="1:65" s="2" customFormat="1" ht="39">
      <c r="A222" s="34"/>
      <c r="B222" s="35"/>
      <c r="C222" s="36"/>
      <c r="D222" s="201" t="s">
        <v>198</v>
      </c>
      <c r="E222" s="36"/>
      <c r="F222" s="232" t="s">
        <v>277</v>
      </c>
      <c r="G222" s="36"/>
      <c r="H222" s="36"/>
      <c r="I222" s="233"/>
      <c r="J222" s="36"/>
      <c r="K222" s="36"/>
      <c r="L222" s="39"/>
      <c r="M222" s="234"/>
      <c r="N222" s="235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198</v>
      </c>
      <c r="AU222" s="17" t="s">
        <v>83</v>
      </c>
    </row>
    <row r="223" spans="1:65" s="13" customFormat="1">
      <c r="B223" s="199"/>
      <c r="C223" s="200"/>
      <c r="D223" s="201" t="s">
        <v>151</v>
      </c>
      <c r="E223" s="202" t="s">
        <v>1</v>
      </c>
      <c r="F223" s="203" t="s">
        <v>587</v>
      </c>
      <c r="G223" s="200"/>
      <c r="H223" s="204">
        <v>15.198</v>
      </c>
      <c r="I223" s="205"/>
      <c r="J223" s="200"/>
      <c r="K223" s="200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151</v>
      </c>
      <c r="AU223" s="210" t="s">
        <v>83</v>
      </c>
      <c r="AV223" s="13" t="s">
        <v>83</v>
      </c>
      <c r="AW223" s="13" t="s">
        <v>30</v>
      </c>
      <c r="AX223" s="13" t="s">
        <v>73</v>
      </c>
      <c r="AY223" s="210" t="s">
        <v>136</v>
      </c>
    </row>
    <row r="224" spans="1:65" s="14" customFormat="1">
      <c r="B224" s="211"/>
      <c r="C224" s="212"/>
      <c r="D224" s="201" t="s">
        <v>151</v>
      </c>
      <c r="E224" s="213" t="s">
        <v>1</v>
      </c>
      <c r="F224" s="214" t="s">
        <v>153</v>
      </c>
      <c r="G224" s="212"/>
      <c r="H224" s="215">
        <v>15.198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151</v>
      </c>
      <c r="AU224" s="221" t="s">
        <v>83</v>
      </c>
      <c r="AV224" s="14" t="s">
        <v>143</v>
      </c>
      <c r="AW224" s="14" t="s">
        <v>30</v>
      </c>
      <c r="AX224" s="14" t="s">
        <v>81</v>
      </c>
      <c r="AY224" s="221" t="s">
        <v>136</v>
      </c>
    </row>
    <row r="225" spans="1:65" s="2" customFormat="1" ht="16.5" customHeight="1">
      <c r="A225" s="34"/>
      <c r="B225" s="35"/>
      <c r="C225" s="186" t="s">
        <v>226</v>
      </c>
      <c r="D225" s="186" t="s">
        <v>138</v>
      </c>
      <c r="E225" s="187" t="s">
        <v>284</v>
      </c>
      <c r="F225" s="188" t="s">
        <v>285</v>
      </c>
      <c r="G225" s="189" t="s">
        <v>165</v>
      </c>
      <c r="H225" s="190">
        <v>19.5</v>
      </c>
      <c r="I225" s="191"/>
      <c r="J225" s="192">
        <f>ROUND(I225*H225,2)</f>
        <v>0</v>
      </c>
      <c r="K225" s="188" t="s">
        <v>1</v>
      </c>
      <c r="L225" s="39"/>
      <c r="M225" s="193" t="s">
        <v>1</v>
      </c>
      <c r="N225" s="194" t="s">
        <v>38</v>
      </c>
      <c r="O225" s="71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143</v>
      </c>
      <c r="AT225" s="197" t="s">
        <v>138</v>
      </c>
      <c r="AU225" s="197" t="s">
        <v>83</v>
      </c>
      <c r="AY225" s="17" t="s">
        <v>136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7" t="s">
        <v>81</v>
      </c>
      <c r="BK225" s="198">
        <f>ROUND(I225*H225,2)</f>
        <v>0</v>
      </c>
      <c r="BL225" s="17" t="s">
        <v>143</v>
      </c>
      <c r="BM225" s="197" t="s">
        <v>303</v>
      </c>
    </row>
    <row r="226" spans="1:65" s="2" customFormat="1" ht="29.25">
      <c r="A226" s="34"/>
      <c r="B226" s="35"/>
      <c r="C226" s="36"/>
      <c r="D226" s="201" t="s">
        <v>198</v>
      </c>
      <c r="E226" s="36"/>
      <c r="F226" s="232" t="s">
        <v>287</v>
      </c>
      <c r="G226" s="36"/>
      <c r="H226" s="36"/>
      <c r="I226" s="233"/>
      <c r="J226" s="36"/>
      <c r="K226" s="36"/>
      <c r="L226" s="39"/>
      <c r="M226" s="234"/>
      <c r="N226" s="235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198</v>
      </c>
      <c r="AU226" s="17" t="s">
        <v>83</v>
      </c>
    </row>
    <row r="227" spans="1:65" s="13" customFormat="1">
      <c r="B227" s="199"/>
      <c r="C227" s="200"/>
      <c r="D227" s="201" t="s">
        <v>151</v>
      </c>
      <c r="E227" s="202" t="s">
        <v>1</v>
      </c>
      <c r="F227" s="203" t="s">
        <v>588</v>
      </c>
      <c r="G227" s="200"/>
      <c r="H227" s="204">
        <v>19.5</v>
      </c>
      <c r="I227" s="205"/>
      <c r="J227" s="200"/>
      <c r="K227" s="200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151</v>
      </c>
      <c r="AU227" s="210" t="s">
        <v>83</v>
      </c>
      <c r="AV227" s="13" t="s">
        <v>83</v>
      </c>
      <c r="AW227" s="13" t="s">
        <v>30</v>
      </c>
      <c r="AX227" s="13" t="s">
        <v>73</v>
      </c>
      <c r="AY227" s="210" t="s">
        <v>136</v>
      </c>
    </row>
    <row r="228" spans="1:65" s="14" customFormat="1">
      <c r="B228" s="211"/>
      <c r="C228" s="212"/>
      <c r="D228" s="201" t="s">
        <v>151</v>
      </c>
      <c r="E228" s="213" t="s">
        <v>1</v>
      </c>
      <c r="F228" s="214" t="s">
        <v>153</v>
      </c>
      <c r="G228" s="212"/>
      <c r="H228" s="215">
        <v>19.5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151</v>
      </c>
      <c r="AU228" s="221" t="s">
        <v>83</v>
      </c>
      <c r="AV228" s="14" t="s">
        <v>143</v>
      </c>
      <c r="AW228" s="14" t="s">
        <v>30</v>
      </c>
      <c r="AX228" s="14" t="s">
        <v>81</v>
      </c>
      <c r="AY228" s="221" t="s">
        <v>136</v>
      </c>
    </row>
    <row r="229" spans="1:65" s="2" customFormat="1" ht="24">
      <c r="A229" s="34"/>
      <c r="B229" s="35"/>
      <c r="C229" s="186" t="s">
        <v>305</v>
      </c>
      <c r="D229" s="186" t="s">
        <v>138</v>
      </c>
      <c r="E229" s="187" t="s">
        <v>290</v>
      </c>
      <c r="F229" s="188" t="s">
        <v>291</v>
      </c>
      <c r="G229" s="189" t="s">
        <v>234</v>
      </c>
      <c r="H229" s="190">
        <v>61.468000000000004</v>
      </c>
      <c r="I229" s="191"/>
      <c r="J229" s="192">
        <f>ROUND(I229*H229,2)</f>
        <v>0</v>
      </c>
      <c r="K229" s="188" t="s">
        <v>142</v>
      </c>
      <c r="L229" s="39"/>
      <c r="M229" s="193" t="s">
        <v>1</v>
      </c>
      <c r="N229" s="194" t="s">
        <v>38</v>
      </c>
      <c r="O229" s="71"/>
      <c r="P229" s="195">
        <f>O229*H229</f>
        <v>0</v>
      </c>
      <c r="Q229" s="195">
        <v>0.34190999999999999</v>
      </c>
      <c r="R229" s="195">
        <f>Q229*H229</f>
        <v>21.016523880000001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143</v>
      </c>
      <c r="AT229" s="197" t="s">
        <v>138</v>
      </c>
      <c r="AU229" s="197" t="s">
        <v>83</v>
      </c>
      <c r="AY229" s="17" t="s">
        <v>136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7" t="s">
        <v>81</v>
      </c>
      <c r="BK229" s="198">
        <f>ROUND(I229*H229,2)</f>
        <v>0</v>
      </c>
      <c r="BL229" s="17" t="s">
        <v>143</v>
      </c>
      <c r="BM229" s="197" t="s">
        <v>308</v>
      </c>
    </row>
    <row r="230" spans="1:65" s="13" customFormat="1">
      <c r="B230" s="199"/>
      <c r="C230" s="200"/>
      <c r="D230" s="201" t="s">
        <v>151</v>
      </c>
      <c r="E230" s="202" t="s">
        <v>1</v>
      </c>
      <c r="F230" s="203" t="s">
        <v>589</v>
      </c>
      <c r="G230" s="200"/>
      <c r="H230" s="204">
        <v>6.617</v>
      </c>
      <c r="I230" s="205"/>
      <c r="J230" s="200"/>
      <c r="K230" s="200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151</v>
      </c>
      <c r="AU230" s="210" t="s">
        <v>83</v>
      </c>
      <c r="AV230" s="13" t="s">
        <v>83</v>
      </c>
      <c r="AW230" s="13" t="s">
        <v>30</v>
      </c>
      <c r="AX230" s="13" t="s">
        <v>73</v>
      </c>
      <c r="AY230" s="210" t="s">
        <v>136</v>
      </c>
    </row>
    <row r="231" spans="1:65" s="13" customFormat="1">
      <c r="B231" s="199"/>
      <c r="C231" s="200"/>
      <c r="D231" s="201" t="s">
        <v>151</v>
      </c>
      <c r="E231" s="202" t="s">
        <v>1</v>
      </c>
      <c r="F231" s="203" t="s">
        <v>590</v>
      </c>
      <c r="G231" s="200"/>
      <c r="H231" s="204">
        <v>32.686</v>
      </c>
      <c r="I231" s="205"/>
      <c r="J231" s="200"/>
      <c r="K231" s="200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151</v>
      </c>
      <c r="AU231" s="210" t="s">
        <v>83</v>
      </c>
      <c r="AV231" s="13" t="s">
        <v>83</v>
      </c>
      <c r="AW231" s="13" t="s">
        <v>30</v>
      </c>
      <c r="AX231" s="13" t="s">
        <v>73</v>
      </c>
      <c r="AY231" s="210" t="s">
        <v>136</v>
      </c>
    </row>
    <row r="232" spans="1:65" s="13" customFormat="1">
      <c r="B232" s="199"/>
      <c r="C232" s="200"/>
      <c r="D232" s="201" t="s">
        <v>151</v>
      </c>
      <c r="E232" s="202" t="s">
        <v>1</v>
      </c>
      <c r="F232" s="203" t="s">
        <v>591</v>
      </c>
      <c r="G232" s="200"/>
      <c r="H232" s="204">
        <v>22.164999999999999</v>
      </c>
      <c r="I232" s="205"/>
      <c r="J232" s="200"/>
      <c r="K232" s="200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151</v>
      </c>
      <c r="AU232" s="210" t="s">
        <v>83</v>
      </c>
      <c r="AV232" s="13" t="s">
        <v>83</v>
      </c>
      <c r="AW232" s="13" t="s">
        <v>30</v>
      </c>
      <c r="AX232" s="13" t="s">
        <v>73</v>
      </c>
      <c r="AY232" s="210" t="s">
        <v>136</v>
      </c>
    </row>
    <row r="233" spans="1:65" s="14" customFormat="1">
      <c r="B233" s="211"/>
      <c r="C233" s="212"/>
      <c r="D233" s="201" t="s">
        <v>151</v>
      </c>
      <c r="E233" s="213" t="s">
        <v>1</v>
      </c>
      <c r="F233" s="214" t="s">
        <v>153</v>
      </c>
      <c r="G233" s="212"/>
      <c r="H233" s="215">
        <v>61.467999999999996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151</v>
      </c>
      <c r="AU233" s="221" t="s">
        <v>83</v>
      </c>
      <c r="AV233" s="14" t="s">
        <v>143</v>
      </c>
      <c r="AW233" s="14" t="s">
        <v>30</v>
      </c>
      <c r="AX233" s="14" t="s">
        <v>81</v>
      </c>
      <c r="AY233" s="221" t="s">
        <v>136</v>
      </c>
    </row>
    <row r="234" spans="1:65" s="2" customFormat="1" ht="24">
      <c r="A234" s="34"/>
      <c r="B234" s="35"/>
      <c r="C234" s="186" t="s">
        <v>231</v>
      </c>
      <c r="D234" s="186" t="s">
        <v>138</v>
      </c>
      <c r="E234" s="187" t="s">
        <v>293</v>
      </c>
      <c r="F234" s="188" t="s">
        <v>294</v>
      </c>
      <c r="G234" s="189" t="s">
        <v>234</v>
      </c>
      <c r="H234" s="190">
        <v>8.6</v>
      </c>
      <c r="I234" s="191"/>
      <c r="J234" s="192">
        <f>ROUND(I234*H234,2)</f>
        <v>0</v>
      </c>
      <c r="K234" s="188" t="s">
        <v>142</v>
      </c>
      <c r="L234" s="39"/>
      <c r="M234" s="193" t="s">
        <v>1</v>
      </c>
      <c r="N234" s="194" t="s">
        <v>38</v>
      </c>
      <c r="O234" s="71"/>
      <c r="P234" s="195">
        <f>O234*H234</f>
        <v>0</v>
      </c>
      <c r="Q234" s="195">
        <v>2.102E-2</v>
      </c>
      <c r="R234" s="195">
        <f>Q234*H234</f>
        <v>0.18077199999999999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143</v>
      </c>
      <c r="AT234" s="197" t="s">
        <v>138</v>
      </c>
      <c r="AU234" s="197" t="s">
        <v>83</v>
      </c>
      <c r="AY234" s="17" t="s">
        <v>136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7" t="s">
        <v>81</v>
      </c>
      <c r="BK234" s="198">
        <f>ROUND(I234*H234,2)</f>
        <v>0</v>
      </c>
      <c r="BL234" s="17" t="s">
        <v>143</v>
      </c>
      <c r="BM234" s="197" t="s">
        <v>311</v>
      </c>
    </row>
    <row r="235" spans="1:65" s="2" customFormat="1" ht="24">
      <c r="A235" s="34"/>
      <c r="B235" s="35"/>
      <c r="C235" s="186" t="s">
        <v>314</v>
      </c>
      <c r="D235" s="186" t="s">
        <v>138</v>
      </c>
      <c r="E235" s="187" t="s">
        <v>297</v>
      </c>
      <c r="F235" s="188" t="s">
        <v>298</v>
      </c>
      <c r="G235" s="189" t="s">
        <v>234</v>
      </c>
      <c r="H235" s="190">
        <v>17.2</v>
      </c>
      <c r="I235" s="191"/>
      <c r="J235" s="192">
        <f>ROUND(I235*H235,2)</f>
        <v>0</v>
      </c>
      <c r="K235" s="188" t="s">
        <v>142</v>
      </c>
      <c r="L235" s="39"/>
      <c r="M235" s="193" t="s">
        <v>1</v>
      </c>
      <c r="N235" s="194" t="s">
        <v>38</v>
      </c>
      <c r="O235" s="71"/>
      <c r="P235" s="195">
        <f>O235*H235</f>
        <v>0</v>
      </c>
      <c r="Q235" s="195">
        <v>2.102E-2</v>
      </c>
      <c r="R235" s="195">
        <f>Q235*H235</f>
        <v>0.36154399999999998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143</v>
      </c>
      <c r="AT235" s="197" t="s">
        <v>138</v>
      </c>
      <c r="AU235" s="197" t="s">
        <v>83</v>
      </c>
      <c r="AY235" s="17" t="s">
        <v>136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81</v>
      </c>
      <c r="BK235" s="198">
        <f>ROUND(I235*H235,2)</f>
        <v>0</v>
      </c>
      <c r="BL235" s="17" t="s">
        <v>143</v>
      </c>
      <c r="BM235" s="197" t="s">
        <v>317</v>
      </c>
    </row>
    <row r="236" spans="1:65" s="13" customFormat="1">
      <c r="B236" s="199"/>
      <c r="C236" s="200"/>
      <c r="D236" s="201" t="s">
        <v>151</v>
      </c>
      <c r="E236" s="202" t="s">
        <v>1</v>
      </c>
      <c r="F236" s="203" t="s">
        <v>592</v>
      </c>
      <c r="G236" s="200"/>
      <c r="H236" s="204">
        <v>17.2</v>
      </c>
      <c r="I236" s="205"/>
      <c r="J236" s="200"/>
      <c r="K236" s="200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151</v>
      </c>
      <c r="AU236" s="210" t="s">
        <v>83</v>
      </c>
      <c r="AV236" s="13" t="s">
        <v>83</v>
      </c>
      <c r="AW236" s="13" t="s">
        <v>30</v>
      </c>
      <c r="AX236" s="13" t="s">
        <v>73</v>
      </c>
      <c r="AY236" s="210" t="s">
        <v>136</v>
      </c>
    </row>
    <row r="237" spans="1:65" s="14" customFormat="1">
      <c r="B237" s="211"/>
      <c r="C237" s="212"/>
      <c r="D237" s="201" t="s">
        <v>151</v>
      </c>
      <c r="E237" s="213" t="s">
        <v>1</v>
      </c>
      <c r="F237" s="214" t="s">
        <v>153</v>
      </c>
      <c r="G237" s="212"/>
      <c r="H237" s="215">
        <v>17.2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151</v>
      </c>
      <c r="AU237" s="221" t="s">
        <v>83</v>
      </c>
      <c r="AV237" s="14" t="s">
        <v>143</v>
      </c>
      <c r="AW237" s="14" t="s">
        <v>30</v>
      </c>
      <c r="AX237" s="14" t="s">
        <v>81</v>
      </c>
      <c r="AY237" s="221" t="s">
        <v>136</v>
      </c>
    </row>
    <row r="238" spans="1:65" s="2" customFormat="1" ht="24">
      <c r="A238" s="34"/>
      <c r="B238" s="35"/>
      <c r="C238" s="186" t="s">
        <v>235</v>
      </c>
      <c r="D238" s="186" t="s">
        <v>138</v>
      </c>
      <c r="E238" s="187" t="s">
        <v>301</v>
      </c>
      <c r="F238" s="188" t="s">
        <v>302</v>
      </c>
      <c r="G238" s="189" t="s">
        <v>234</v>
      </c>
      <c r="H238" s="190">
        <v>0.88100000000000001</v>
      </c>
      <c r="I238" s="191"/>
      <c r="J238" s="192">
        <f>ROUND(I238*H238,2)</f>
        <v>0</v>
      </c>
      <c r="K238" s="188" t="s">
        <v>142</v>
      </c>
      <c r="L238" s="39"/>
      <c r="M238" s="193" t="s">
        <v>1</v>
      </c>
      <c r="N238" s="194" t="s">
        <v>38</v>
      </c>
      <c r="O238" s="71"/>
      <c r="P238" s="195">
        <f>O238*H238</f>
        <v>0</v>
      </c>
      <c r="Q238" s="195">
        <v>2.6450000000000001E-2</v>
      </c>
      <c r="R238" s="195">
        <f>Q238*H238</f>
        <v>2.3302450000000002E-2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143</v>
      </c>
      <c r="AT238" s="197" t="s">
        <v>138</v>
      </c>
      <c r="AU238" s="197" t="s">
        <v>83</v>
      </c>
      <c r="AY238" s="17" t="s">
        <v>136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81</v>
      </c>
      <c r="BK238" s="198">
        <f>ROUND(I238*H238,2)</f>
        <v>0</v>
      </c>
      <c r="BL238" s="17" t="s">
        <v>143</v>
      </c>
      <c r="BM238" s="197" t="s">
        <v>323</v>
      </c>
    </row>
    <row r="239" spans="1:65" s="13" customFormat="1" ht="22.5">
      <c r="B239" s="199"/>
      <c r="C239" s="200"/>
      <c r="D239" s="201" t="s">
        <v>151</v>
      </c>
      <c r="E239" s="202" t="s">
        <v>1</v>
      </c>
      <c r="F239" s="203" t="s">
        <v>593</v>
      </c>
      <c r="G239" s="200"/>
      <c r="H239" s="204">
        <v>0.88100000000000001</v>
      </c>
      <c r="I239" s="205"/>
      <c r="J239" s="200"/>
      <c r="K239" s="200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151</v>
      </c>
      <c r="AU239" s="210" t="s">
        <v>83</v>
      </c>
      <c r="AV239" s="13" t="s">
        <v>83</v>
      </c>
      <c r="AW239" s="13" t="s">
        <v>30</v>
      </c>
      <c r="AX239" s="13" t="s">
        <v>73</v>
      </c>
      <c r="AY239" s="210" t="s">
        <v>136</v>
      </c>
    </row>
    <row r="240" spans="1:65" s="14" customFormat="1">
      <c r="B240" s="211"/>
      <c r="C240" s="212"/>
      <c r="D240" s="201" t="s">
        <v>151</v>
      </c>
      <c r="E240" s="213" t="s">
        <v>1</v>
      </c>
      <c r="F240" s="214" t="s">
        <v>153</v>
      </c>
      <c r="G240" s="212"/>
      <c r="H240" s="215">
        <v>0.88100000000000001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151</v>
      </c>
      <c r="AU240" s="221" t="s">
        <v>83</v>
      </c>
      <c r="AV240" s="14" t="s">
        <v>143</v>
      </c>
      <c r="AW240" s="14" t="s">
        <v>30</v>
      </c>
      <c r="AX240" s="14" t="s">
        <v>81</v>
      </c>
      <c r="AY240" s="221" t="s">
        <v>136</v>
      </c>
    </row>
    <row r="241" spans="1:65" s="2" customFormat="1" ht="24">
      <c r="A241" s="34"/>
      <c r="B241" s="35"/>
      <c r="C241" s="186" t="s">
        <v>324</v>
      </c>
      <c r="D241" s="186" t="s">
        <v>138</v>
      </c>
      <c r="E241" s="187" t="s">
        <v>306</v>
      </c>
      <c r="F241" s="188" t="s">
        <v>307</v>
      </c>
      <c r="G241" s="189" t="s">
        <v>234</v>
      </c>
      <c r="H241" s="190">
        <v>0.88100000000000001</v>
      </c>
      <c r="I241" s="191"/>
      <c r="J241" s="192">
        <f>ROUND(I241*H241,2)</f>
        <v>0</v>
      </c>
      <c r="K241" s="188" t="s">
        <v>142</v>
      </c>
      <c r="L241" s="39"/>
      <c r="M241" s="193" t="s">
        <v>1</v>
      </c>
      <c r="N241" s="194" t="s">
        <v>38</v>
      </c>
      <c r="O241" s="71"/>
      <c r="P241" s="195">
        <f>O241*H241</f>
        <v>0</v>
      </c>
      <c r="Q241" s="195">
        <v>2.6450000000000001E-2</v>
      </c>
      <c r="R241" s="195">
        <f>Q241*H241</f>
        <v>2.3302450000000002E-2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143</v>
      </c>
      <c r="AT241" s="197" t="s">
        <v>138</v>
      </c>
      <c r="AU241" s="197" t="s">
        <v>83</v>
      </c>
      <c r="AY241" s="17" t="s">
        <v>136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81</v>
      </c>
      <c r="BK241" s="198">
        <f>ROUND(I241*H241,2)</f>
        <v>0</v>
      </c>
      <c r="BL241" s="17" t="s">
        <v>143</v>
      </c>
      <c r="BM241" s="197" t="s">
        <v>327</v>
      </c>
    </row>
    <row r="242" spans="1:65" s="2" customFormat="1" ht="24">
      <c r="A242" s="34"/>
      <c r="B242" s="35"/>
      <c r="C242" s="186" t="s">
        <v>239</v>
      </c>
      <c r="D242" s="186" t="s">
        <v>138</v>
      </c>
      <c r="E242" s="187" t="s">
        <v>309</v>
      </c>
      <c r="F242" s="188" t="s">
        <v>310</v>
      </c>
      <c r="G242" s="189" t="s">
        <v>146</v>
      </c>
      <c r="H242" s="190">
        <v>26.832000000000001</v>
      </c>
      <c r="I242" s="191"/>
      <c r="J242" s="192">
        <f>ROUND(I242*H242,2)</f>
        <v>0</v>
      </c>
      <c r="K242" s="188" t="s">
        <v>142</v>
      </c>
      <c r="L242" s="39"/>
      <c r="M242" s="193" t="s">
        <v>1</v>
      </c>
      <c r="N242" s="194" t="s">
        <v>38</v>
      </c>
      <c r="O242" s="71"/>
      <c r="P242" s="195">
        <f>O242*H242</f>
        <v>0</v>
      </c>
      <c r="Q242" s="195">
        <v>2.4500000000000002</v>
      </c>
      <c r="R242" s="195">
        <f>Q242*H242</f>
        <v>65.738400000000013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143</v>
      </c>
      <c r="AT242" s="197" t="s">
        <v>138</v>
      </c>
      <c r="AU242" s="197" t="s">
        <v>83</v>
      </c>
      <c r="AY242" s="17" t="s">
        <v>136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7" t="s">
        <v>81</v>
      </c>
      <c r="BK242" s="198">
        <f>ROUND(I242*H242,2)</f>
        <v>0</v>
      </c>
      <c r="BL242" s="17" t="s">
        <v>143</v>
      </c>
      <c r="BM242" s="197" t="s">
        <v>331</v>
      </c>
    </row>
    <row r="243" spans="1:65" s="13" customFormat="1">
      <c r="B243" s="199"/>
      <c r="C243" s="200"/>
      <c r="D243" s="201" t="s">
        <v>151</v>
      </c>
      <c r="E243" s="202" t="s">
        <v>1</v>
      </c>
      <c r="F243" s="203" t="s">
        <v>594</v>
      </c>
      <c r="G243" s="200"/>
      <c r="H243" s="204">
        <v>26.832000000000001</v>
      </c>
      <c r="I243" s="205"/>
      <c r="J243" s="200"/>
      <c r="K243" s="200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151</v>
      </c>
      <c r="AU243" s="210" t="s">
        <v>83</v>
      </c>
      <c r="AV243" s="13" t="s">
        <v>83</v>
      </c>
      <c r="AW243" s="13" t="s">
        <v>30</v>
      </c>
      <c r="AX243" s="13" t="s">
        <v>73</v>
      </c>
      <c r="AY243" s="210" t="s">
        <v>136</v>
      </c>
    </row>
    <row r="244" spans="1:65" s="14" customFormat="1">
      <c r="B244" s="211"/>
      <c r="C244" s="212"/>
      <c r="D244" s="201" t="s">
        <v>151</v>
      </c>
      <c r="E244" s="213" t="s">
        <v>1</v>
      </c>
      <c r="F244" s="214" t="s">
        <v>153</v>
      </c>
      <c r="G244" s="212"/>
      <c r="H244" s="215">
        <v>26.832000000000001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151</v>
      </c>
      <c r="AU244" s="221" t="s">
        <v>83</v>
      </c>
      <c r="AV244" s="14" t="s">
        <v>143</v>
      </c>
      <c r="AW244" s="14" t="s">
        <v>30</v>
      </c>
      <c r="AX244" s="14" t="s">
        <v>81</v>
      </c>
      <c r="AY244" s="221" t="s">
        <v>136</v>
      </c>
    </row>
    <row r="245" spans="1:65" s="2" customFormat="1" ht="33" customHeight="1">
      <c r="A245" s="34"/>
      <c r="B245" s="35"/>
      <c r="C245" s="186" t="s">
        <v>333</v>
      </c>
      <c r="D245" s="186" t="s">
        <v>138</v>
      </c>
      <c r="E245" s="187" t="s">
        <v>595</v>
      </c>
      <c r="F245" s="188" t="s">
        <v>596</v>
      </c>
      <c r="G245" s="189" t="s">
        <v>234</v>
      </c>
      <c r="H245" s="190">
        <v>4.8</v>
      </c>
      <c r="I245" s="191"/>
      <c r="J245" s="192">
        <f>ROUND(I245*H245,2)</f>
        <v>0</v>
      </c>
      <c r="K245" s="188" t="s">
        <v>142</v>
      </c>
      <c r="L245" s="39"/>
      <c r="M245" s="193" t="s">
        <v>1</v>
      </c>
      <c r="N245" s="194" t="s">
        <v>38</v>
      </c>
      <c r="O245" s="71"/>
      <c r="P245" s="195">
        <f>O245*H245</f>
        <v>0</v>
      </c>
      <c r="Q245" s="195">
        <v>1.031199</v>
      </c>
      <c r="R245" s="195">
        <f>Q245*H245</f>
        <v>4.9497551999999994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143</v>
      </c>
      <c r="AT245" s="197" t="s">
        <v>138</v>
      </c>
      <c r="AU245" s="197" t="s">
        <v>83</v>
      </c>
      <c r="AY245" s="17" t="s">
        <v>136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7" t="s">
        <v>81</v>
      </c>
      <c r="BK245" s="198">
        <f>ROUND(I245*H245,2)</f>
        <v>0</v>
      </c>
      <c r="BL245" s="17" t="s">
        <v>143</v>
      </c>
      <c r="BM245" s="197" t="s">
        <v>336</v>
      </c>
    </row>
    <row r="246" spans="1:65" s="13" customFormat="1">
      <c r="B246" s="199"/>
      <c r="C246" s="200"/>
      <c r="D246" s="201" t="s">
        <v>151</v>
      </c>
      <c r="E246" s="202" t="s">
        <v>1</v>
      </c>
      <c r="F246" s="203" t="s">
        <v>597</v>
      </c>
      <c r="G246" s="200"/>
      <c r="H246" s="204">
        <v>1.6</v>
      </c>
      <c r="I246" s="205"/>
      <c r="J246" s="200"/>
      <c r="K246" s="200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151</v>
      </c>
      <c r="AU246" s="210" t="s">
        <v>83</v>
      </c>
      <c r="AV246" s="13" t="s">
        <v>83</v>
      </c>
      <c r="AW246" s="13" t="s">
        <v>30</v>
      </c>
      <c r="AX246" s="13" t="s">
        <v>73</v>
      </c>
      <c r="AY246" s="210" t="s">
        <v>136</v>
      </c>
    </row>
    <row r="247" spans="1:65" s="13" customFormat="1">
      <c r="B247" s="199"/>
      <c r="C247" s="200"/>
      <c r="D247" s="201" t="s">
        <v>151</v>
      </c>
      <c r="E247" s="202" t="s">
        <v>1</v>
      </c>
      <c r="F247" s="203" t="s">
        <v>598</v>
      </c>
      <c r="G247" s="200"/>
      <c r="H247" s="204">
        <v>3.2</v>
      </c>
      <c r="I247" s="205"/>
      <c r="J247" s="200"/>
      <c r="K247" s="200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151</v>
      </c>
      <c r="AU247" s="210" t="s">
        <v>83</v>
      </c>
      <c r="AV247" s="13" t="s">
        <v>83</v>
      </c>
      <c r="AW247" s="13" t="s">
        <v>30</v>
      </c>
      <c r="AX247" s="13" t="s">
        <v>73</v>
      </c>
      <c r="AY247" s="210" t="s">
        <v>136</v>
      </c>
    </row>
    <row r="248" spans="1:65" s="14" customFormat="1">
      <c r="B248" s="211"/>
      <c r="C248" s="212"/>
      <c r="D248" s="201" t="s">
        <v>151</v>
      </c>
      <c r="E248" s="213" t="s">
        <v>1</v>
      </c>
      <c r="F248" s="214" t="s">
        <v>153</v>
      </c>
      <c r="G248" s="212"/>
      <c r="H248" s="215">
        <v>4.8000000000000007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151</v>
      </c>
      <c r="AU248" s="221" t="s">
        <v>83</v>
      </c>
      <c r="AV248" s="14" t="s">
        <v>143</v>
      </c>
      <c r="AW248" s="14" t="s">
        <v>30</v>
      </c>
      <c r="AX248" s="14" t="s">
        <v>81</v>
      </c>
      <c r="AY248" s="221" t="s">
        <v>136</v>
      </c>
    </row>
    <row r="249" spans="1:65" s="12" customFormat="1" ht="22.9" customHeight="1">
      <c r="B249" s="170"/>
      <c r="C249" s="171"/>
      <c r="D249" s="172" t="s">
        <v>72</v>
      </c>
      <c r="E249" s="184" t="s">
        <v>158</v>
      </c>
      <c r="F249" s="184" t="s">
        <v>320</v>
      </c>
      <c r="G249" s="171"/>
      <c r="H249" s="171"/>
      <c r="I249" s="174"/>
      <c r="J249" s="185">
        <f>BK249</f>
        <v>0</v>
      </c>
      <c r="K249" s="171"/>
      <c r="L249" s="176"/>
      <c r="M249" s="177"/>
      <c r="N249" s="178"/>
      <c r="O249" s="178"/>
      <c r="P249" s="179">
        <f>SUM(P250:P251)</f>
        <v>0</v>
      </c>
      <c r="Q249" s="178"/>
      <c r="R249" s="179">
        <f>SUM(R250:R251)</f>
        <v>3.4979999999999998E-3</v>
      </c>
      <c r="S249" s="178"/>
      <c r="T249" s="180">
        <f>SUM(T250:T251)</f>
        <v>0.996</v>
      </c>
      <c r="AR249" s="181" t="s">
        <v>81</v>
      </c>
      <c r="AT249" s="182" t="s">
        <v>72</v>
      </c>
      <c r="AU249" s="182" t="s">
        <v>81</v>
      </c>
      <c r="AY249" s="181" t="s">
        <v>136</v>
      </c>
      <c r="BK249" s="183">
        <f>SUM(BK250:BK251)</f>
        <v>0</v>
      </c>
    </row>
    <row r="250" spans="1:65" s="2" customFormat="1" ht="24">
      <c r="A250" s="34"/>
      <c r="B250" s="35"/>
      <c r="C250" s="186" t="s">
        <v>242</v>
      </c>
      <c r="D250" s="186" t="s">
        <v>138</v>
      </c>
      <c r="E250" s="187" t="s">
        <v>321</v>
      </c>
      <c r="F250" s="188" t="s">
        <v>322</v>
      </c>
      <c r="G250" s="189" t="s">
        <v>192</v>
      </c>
      <c r="H250" s="190">
        <v>4</v>
      </c>
      <c r="I250" s="191"/>
      <c r="J250" s="192">
        <f>ROUND(I250*H250,2)</f>
        <v>0</v>
      </c>
      <c r="K250" s="188" t="s">
        <v>142</v>
      </c>
      <c r="L250" s="39"/>
      <c r="M250" s="193" t="s">
        <v>1</v>
      </c>
      <c r="N250" s="194" t="s">
        <v>38</v>
      </c>
      <c r="O250" s="71"/>
      <c r="P250" s="195">
        <f>O250*H250</f>
        <v>0</v>
      </c>
      <c r="Q250" s="195">
        <v>5.8299999999999997E-4</v>
      </c>
      <c r="R250" s="195">
        <f>Q250*H250</f>
        <v>2.3319999999999999E-3</v>
      </c>
      <c r="S250" s="195">
        <v>0.16600000000000001</v>
      </c>
      <c r="T250" s="196">
        <f>S250*H250</f>
        <v>0.66400000000000003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143</v>
      </c>
      <c r="AT250" s="197" t="s">
        <v>138</v>
      </c>
      <c r="AU250" s="197" t="s">
        <v>83</v>
      </c>
      <c r="AY250" s="17" t="s">
        <v>136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81</v>
      </c>
      <c r="BK250" s="198">
        <f>ROUND(I250*H250,2)</f>
        <v>0</v>
      </c>
      <c r="BL250" s="17" t="s">
        <v>143</v>
      </c>
      <c r="BM250" s="197" t="s">
        <v>340</v>
      </c>
    </row>
    <row r="251" spans="1:65" s="2" customFormat="1" ht="24">
      <c r="A251" s="34"/>
      <c r="B251" s="35"/>
      <c r="C251" s="186" t="s">
        <v>342</v>
      </c>
      <c r="D251" s="186" t="s">
        <v>138</v>
      </c>
      <c r="E251" s="187" t="s">
        <v>325</v>
      </c>
      <c r="F251" s="188" t="s">
        <v>326</v>
      </c>
      <c r="G251" s="189" t="s">
        <v>192</v>
      </c>
      <c r="H251" s="190">
        <v>2</v>
      </c>
      <c r="I251" s="191"/>
      <c r="J251" s="192">
        <f>ROUND(I251*H251,2)</f>
        <v>0</v>
      </c>
      <c r="K251" s="188" t="s">
        <v>142</v>
      </c>
      <c r="L251" s="39"/>
      <c r="M251" s="193" t="s">
        <v>1</v>
      </c>
      <c r="N251" s="194" t="s">
        <v>38</v>
      </c>
      <c r="O251" s="71"/>
      <c r="P251" s="195">
        <f>O251*H251</f>
        <v>0</v>
      </c>
      <c r="Q251" s="195">
        <v>5.8299999999999997E-4</v>
      </c>
      <c r="R251" s="195">
        <f>Q251*H251</f>
        <v>1.1659999999999999E-3</v>
      </c>
      <c r="S251" s="195">
        <v>0.16600000000000001</v>
      </c>
      <c r="T251" s="196">
        <f>S251*H251</f>
        <v>0.33200000000000002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143</v>
      </c>
      <c r="AT251" s="197" t="s">
        <v>138</v>
      </c>
      <c r="AU251" s="197" t="s">
        <v>83</v>
      </c>
      <c r="AY251" s="17" t="s">
        <v>136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81</v>
      </c>
      <c r="BK251" s="198">
        <f>ROUND(I251*H251,2)</f>
        <v>0</v>
      </c>
      <c r="BL251" s="17" t="s">
        <v>143</v>
      </c>
      <c r="BM251" s="197" t="s">
        <v>345</v>
      </c>
    </row>
    <row r="252" spans="1:65" s="12" customFormat="1" ht="22.9" customHeight="1">
      <c r="B252" s="170"/>
      <c r="C252" s="171"/>
      <c r="D252" s="172" t="s">
        <v>72</v>
      </c>
      <c r="E252" s="184" t="s">
        <v>150</v>
      </c>
      <c r="F252" s="184" t="s">
        <v>328</v>
      </c>
      <c r="G252" s="171"/>
      <c r="H252" s="171"/>
      <c r="I252" s="174"/>
      <c r="J252" s="185">
        <f>BK252</f>
        <v>0</v>
      </c>
      <c r="K252" s="171"/>
      <c r="L252" s="176"/>
      <c r="M252" s="177"/>
      <c r="N252" s="178"/>
      <c r="O252" s="178"/>
      <c r="P252" s="179">
        <f>SUM(P253:P263)</f>
        <v>0</v>
      </c>
      <c r="Q252" s="178"/>
      <c r="R252" s="179">
        <f>SUM(R253:R263)</f>
        <v>3.0544460575999999</v>
      </c>
      <c r="S252" s="178"/>
      <c r="T252" s="180">
        <f>SUM(T253:T263)</f>
        <v>3.3299999999999996</v>
      </c>
      <c r="AR252" s="181" t="s">
        <v>81</v>
      </c>
      <c r="AT252" s="182" t="s">
        <v>72</v>
      </c>
      <c r="AU252" s="182" t="s">
        <v>81</v>
      </c>
      <c r="AY252" s="181" t="s">
        <v>136</v>
      </c>
      <c r="BK252" s="183">
        <f>SUM(BK253:BK263)</f>
        <v>0</v>
      </c>
    </row>
    <row r="253" spans="1:65" s="2" customFormat="1" ht="33" customHeight="1">
      <c r="A253" s="34"/>
      <c r="B253" s="35"/>
      <c r="C253" s="186" t="s">
        <v>247</v>
      </c>
      <c r="D253" s="186" t="s">
        <v>138</v>
      </c>
      <c r="E253" s="187" t="s">
        <v>329</v>
      </c>
      <c r="F253" s="188" t="s">
        <v>330</v>
      </c>
      <c r="G253" s="189" t="s">
        <v>141</v>
      </c>
      <c r="H253" s="190">
        <v>17.84</v>
      </c>
      <c r="I253" s="191"/>
      <c r="J253" s="192">
        <f>ROUND(I253*H253,2)</f>
        <v>0</v>
      </c>
      <c r="K253" s="188" t="s">
        <v>1</v>
      </c>
      <c r="L253" s="39"/>
      <c r="M253" s="193" t="s">
        <v>1</v>
      </c>
      <c r="N253" s="194" t="s">
        <v>38</v>
      </c>
      <c r="O253" s="71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143</v>
      </c>
      <c r="AT253" s="197" t="s">
        <v>138</v>
      </c>
      <c r="AU253" s="197" t="s">
        <v>83</v>
      </c>
      <c r="AY253" s="17" t="s">
        <v>136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7" t="s">
        <v>81</v>
      </c>
      <c r="BK253" s="198">
        <f>ROUND(I253*H253,2)</f>
        <v>0</v>
      </c>
      <c r="BL253" s="17" t="s">
        <v>143</v>
      </c>
      <c r="BM253" s="197" t="s">
        <v>350</v>
      </c>
    </row>
    <row r="254" spans="1:65" s="13" customFormat="1">
      <c r="B254" s="199"/>
      <c r="C254" s="200"/>
      <c r="D254" s="201" t="s">
        <v>151</v>
      </c>
      <c r="E254" s="202" t="s">
        <v>1</v>
      </c>
      <c r="F254" s="203" t="s">
        <v>599</v>
      </c>
      <c r="G254" s="200"/>
      <c r="H254" s="204">
        <v>17.84</v>
      </c>
      <c r="I254" s="205"/>
      <c r="J254" s="200"/>
      <c r="K254" s="200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151</v>
      </c>
      <c r="AU254" s="210" t="s">
        <v>83</v>
      </c>
      <c r="AV254" s="13" t="s">
        <v>83</v>
      </c>
      <c r="AW254" s="13" t="s">
        <v>30</v>
      </c>
      <c r="AX254" s="13" t="s">
        <v>73</v>
      </c>
      <c r="AY254" s="210" t="s">
        <v>136</v>
      </c>
    </row>
    <row r="255" spans="1:65" s="14" customFormat="1">
      <c r="B255" s="211"/>
      <c r="C255" s="212"/>
      <c r="D255" s="201" t="s">
        <v>151</v>
      </c>
      <c r="E255" s="213" t="s">
        <v>1</v>
      </c>
      <c r="F255" s="214" t="s">
        <v>153</v>
      </c>
      <c r="G255" s="212"/>
      <c r="H255" s="215">
        <v>17.84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151</v>
      </c>
      <c r="AU255" s="221" t="s">
        <v>83</v>
      </c>
      <c r="AV255" s="14" t="s">
        <v>143</v>
      </c>
      <c r="AW255" s="14" t="s">
        <v>30</v>
      </c>
      <c r="AX255" s="14" t="s">
        <v>81</v>
      </c>
      <c r="AY255" s="221" t="s">
        <v>136</v>
      </c>
    </row>
    <row r="256" spans="1:65" s="2" customFormat="1" ht="33" customHeight="1">
      <c r="A256" s="34"/>
      <c r="B256" s="35"/>
      <c r="C256" s="186" t="s">
        <v>352</v>
      </c>
      <c r="D256" s="186" t="s">
        <v>138</v>
      </c>
      <c r="E256" s="187" t="s">
        <v>334</v>
      </c>
      <c r="F256" s="188" t="s">
        <v>335</v>
      </c>
      <c r="G256" s="189" t="s">
        <v>234</v>
      </c>
      <c r="H256" s="190">
        <v>44.4</v>
      </c>
      <c r="I256" s="191"/>
      <c r="J256" s="192">
        <f>ROUND(I256*H256,2)</f>
        <v>0</v>
      </c>
      <c r="K256" s="188" t="s">
        <v>142</v>
      </c>
      <c r="L256" s="39"/>
      <c r="M256" s="193" t="s">
        <v>1</v>
      </c>
      <c r="N256" s="194" t="s">
        <v>38</v>
      </c>
      <c r="O256" s="71"/>
      <c r="P256" s="195">
        <f>O256*H256</f>
        <v>0</v>
      </c>
      <c r="Q256" s="195">
        <v>6.6961699999999999E-2</v>
      </c>
      <c r="R256" s="195">
        <f>Q256*H256</f>
        <v>2.9730994799999997</v>
      </c>
      <c r="S256" s="195">
        <v>7.4999999999999997E-2</v>
      </c>
      <c r="T256" s="196">
        <f>S256*H256</f>
        <v>3.3299999999999996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143</v>
      </c>
      <c r="AT256" s="197" t="s">
        <v>138</v>
      </c>
      <c r="AU256" s="197" t="s">
        <v>83</v>
      </c>
      <c r="AY256" s="17" t="s">
        <v>136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7" t="s">
        <v>81</v>
      </c>
      <c r="BK256" s="198">
        <f>ROUND(I256*H256,2)</f>
        <v>0</v>
      </c>
      <c r="BL256" s="17" t="s">
        <v>143</v>
      </c>
      <c r="BM256" s="197" t="s">
        <v>355</v>
      </c>
    </row>
    <row r="257" spans="1:65" s="13" customFormat="1">
      <c r="B257" s="199"/>
      <c r="C257" s="200"/>
      <c r="D257" s="201" t="s">
        <v>151</v>
      </c>
      <c r="E257" s="202" t="s">
        <v>1</v>
      </c>
      <c r="F257" s="203" t="s">
        <v>582</v>
      </c>
      <c r="G257" s="200"/>
      <c r="H257" s="204">
        <v>0.4</v>
      </c>
      <c r="I257" s="205"/>
      <c r="J257" s="200"/>
      <c r="K257" s="200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151</v>
      </c>
      <c r="AU257" s="210" t="s">
        <v>83</v>
      </c>
      <c r="AV257" s="13" t="s">
        <v>83</v>
      </c>
      <c r="AW257" s="13" t="s">
        <v>30</v>
      </c>
      <c r="AX257" s="13" t="s">
        <v>73</v>
      </c>
      <c r="AY257" s="210" t="s">
        <v>136</v>
      </c>
    </row>
    <row r="258" spans="1:65" s="13" customFormat="1">
      <c r="B258" s="199"/>
      <c r="C258" s="200"/>
      <c r="D258" s="201" t="s">
        <v>151</v>
      </c>
      <c r="E258" s="202" t="s">
        <v>1</v>
      </c>
      <c r="F258" s="203" t="s">
        <v>600</v>
      </c>
      <c r="G258" s="200"/>
      <c r="H258" s="204">
        <v>44</v>
      </c>
      <c r="I258" s="205"/>
      <c r="J258" s="200"/>
      <c r="K258" s="200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151</v>
      </c>
      <c r="AU258" s="210" t="s">
        <v>83</v>
      </c>
      <c r="AV258" s="13" t="s">
        <v>83</v>
      </c>
      <c r="AW258" s="13" t="s">
        <v>30</v>
      </c>
      <c r="AX258" s="13" t="s">
        <v>73</v>
      </c>
      <c r="AY258" s="210" t="s">
        <v>136</v>
      </c>
    </row>
    <row r="259" spans="1:65" s="14" customFormat="1">
      <c r="B259" s="211"/>
      <c r="C259" s="212"/>
      <c r="D259" s="201" t="s">
        <v>151</v>
      </c>
      <c r="E259" s="213" t="s">
        <v>1</v>
      </c>
      <c r="F259" s="214" t="s">
        <v>153</v>
      </c>
      <c r="G259" s="212"/>
      <c r="H259" s="215">
        <v>44.4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151</v>
      </c>
      <c r="AU259" s="221" t="s">
        <v>83</v>
      </c>
      <c r="AV259" s="14" t="s">
        <v>143</v>
      </c>
      <c r="AW259" s="14" t="s">
        <v>30</v>
      </c>
      <c r="AX259" s="14" t="s">
        <v>81</v>
      </c>
      <c r="AY259" s="221" t="s">
        <v>136</v>
      </c>
    </row>
    <row r="260" spans="1:65" s="2" customFormat="1" ht="16.5" customHeight="1">
      <c r="A260" s="34"/>
      <c r="B260" s="35"/>
      <c r="C260" s="222" t="s">
        <v>250</v>
      </c>
      <c r="D260" s="222" t="s">
        <v>183</v>
      </c>
      <c r="E260" s="223" t="s">
        <v>338</v>
      </c>
      <c r="F260" s="224" t="s">
        <v>339</v>
      </c>
      <c r="G260" s="225" t="s">
        <v>263</v>
      </c>
      <c r="H260" s="226">
        <v>67.355000000000004</v>
      </c>
      <c r="I260" s="227"/>
      <c r="J260" s="228">
        <f>ROUND(I260*H260,2)</f>
        <v>0</v>
      </c>
      <c r="K260" s="224" t="s">
        <v>142</v>
      </c>
      <c r="L260" s="229"/>
      <c r="M260" s="230" t="s">
        <v>1</v>
      </c>
      <c r="N260" s="231" t="s">
        <v>38</v>
      </c>
      <c r="O260" s="71"/>
      <c r="P260" s="195">
        <f>O260*H260</f>
        <v>0</v>
      </c>
      <c r="Q260" s="195">
        <v>1E-3</v>
      </c>
      <c r="R260" s="195">
        <f>Q260*H260</f>
        <v>6.7355000000000012E-2</v>
      </c>
      <c r="S260" s="195">
        <v>0</v>
      </c>
      <c r="T260" s="19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156</v>
      </c>
      <c r="AT260" s="197" t="s">
        <v>183</v>
      </c>
      <c r="AU260" s="197" t="s">
        <v>83</v>
      </c>
      <c r="AY260" s="17" t="s">
        <v>136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7" t="s">
        <v>81</v>
      </c>
      <c r="BK260" s="198">
        <f>ROUND(I260*H260,2)</f>
        <v>0</v>
      </c>
      <c r="BL260" s="17" t="s">
        <v>143</v>
      </c>
      <c r="BM260" s="197" t="s">
        <v>358</v>
      </c>
    </row>
    <row r="261" spans="1:65" s="13" customFormat="1">
      <c r="B261" s="199"/>
      <c r="C261" s="200"/>
      <c r="D261" s="201" t="s">
        <v>151</v>
      </c>
      <c r="E261" s="202" t="s">
        <v>1</v>
      </c>
      <c r="F261" s="203" t="s">
        <v>601</v>
      </c>
      <c r="G261" s="200"/>
      <c r="H261" s="204">
        <v>67.355000000000004</v>
      </c>
      <c r="I261" s="205"/>
      <c r="J261" s="200"/>
      <c r="K261" s="200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151</v>
      </c>
      <c r="AU261" s="210" t="s">
        <v>83</v>
      </c>
      <c r="AV261" s="13" t="s">
        <v>83</v>
      </c>
      <c r="AW261" s="13" t="s">
        <v>30</v>
      </c>
      <c r="AX261" s="13" t="s">
        <v>73</v>
      </c>
      <c r="AY261" s="210" t="s">
        <v>136</v>
      </c>
    </row>
    <row r="262" spans="1:65" s="14" customFormat="1">
      <c r="B262" s="211"/>
      <c r="C262" s="212"/>
      <c r="D262" s="201" t="s">
        <v>151</v>
      </c>
      <c r="E262" s="213" t="s">
        <v>1</v>
      </c>
      <c r="F262" s="214" t="s">
        <v>153</v>
      </c>
      <c r="G262" s="212"/>
      <c r="H262" s="215">
        <v>67.355000000000004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151</v>
      </c>
      <c r="AU262" s="221" t="s">
        <v>83</v>
      </c>
      <c r="AV262" s="14" t="s">
        <v>143</v>
      </c>
      <c r="AW262" s="14" t="s">
        <v>30</v>
      </c>
      <c r="AX262" s="14" t="s">
        <v>81</v>
      </c>
      <c r="AY262" s="221" t="s">
        <v>136</v>
      </c>
    </row>
    <row r="263" spans="1:65" s="2" customFormat="1" ht="33" customHeight="1">
      <c r="A263" s="34"/>
      <c r="B263" s="35"/>
      <c r="C263" s="186" t="s">
        <v>360</v>
      </c>
      <c r="D263" s="186" t="s">
        <v>138</v>
      </c>
      <c r="E263" s="187" t="s">
        <v>343</v>
      </c>
      <c r="F263" s="188" t="s">
        <v>344</v>
      </c>
      <c r="G263" s="189" t="s">
        <v>234</v>
      </c>
      <c r="H263" s="190">
        <v>1.248</v>
      </c>
      <c r="I263" s="191"/>
      <c r="J263" s="192">
        <f>ROUND(I263*H263,2)</f>
        <v>0</v>
      </c>
      <c r="K263" s="188" t="s">
        <v>142</v>
      </c>
      <c r="L263" s="39"/>
      <c r="M263" s="193" t="s">
        <v>1</v>
      </c>
      <c r="N263" s="194" t="s">
        <v>38</v>
      </c>
      <c r="O263" s="71"/>
      <c r="P263" s="195">
        <f>O263*H263</f>
        <v>0</v>
      </c>
      <c r="Q263" s="195">
        <v>1.1211199999999999E-2</v>
      </c>
      <c r="R263" s="195">
        <f>Q263*H263</f>
        <v>1.3991577599999999E-2</v>
      </c>
      <c r="S263" s="195">
        <v>0</v>
      </c>
      <c r="T263" s="19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143</v>
      </c>
      <c r="AT263" s="197" t="s">
        <v>138</v>
      </c>
      <c r="AU263" s="197" t="s">
        <v>83</v>
      </c>
      <c r="AY263" s="17" t="s">
        <v>136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7" t="s">
        <v>81</v>
      </c>
      <c r="BK263" s="198">
        <f>ROUND(I263*H263,2)</f>
        <v>0</v>
      </c>
      <c r="BL263" s="17" t="s">
        <v>143</v>
      </c>
      <c r="BM263" s="197" t="s">
        <v>363</v>
      </c>
    </row>
    <row r="264" spans="1:65" s="12" customFormat="1" ht="22.9" customHeight="1">
      <c r="B264" s="170"/>
      <c r="C264" s="171"/>
      <c r="D264" s="172" t="s">
        <v>72</v>
      </c>
      <c r="E264" s="184" t="s">
        <v>178</v>
      </c>
      <c r="F264" s="184" t="s">
        <v>347</v>
      </c>
      <c r="G264" s="171"/>
      <c r="H264" s="171"/>
      <c r="I264" s="174"/>
      <c r="J264" s="185">
        <f>BK264</f>
        <v>0</v>
      </c>
      <c r="K264" s="171"/>
      <c r="L264" s="176"/>
      <c r="M264" s="177"/>
      <c r="N264" s="178"/>
      <c r="O264" s="178"/>
      <c r="P264" s="179">
        <f>SUM(P265:P312)</f>
        <v>0</v>
      </c>
      <c r="Q264" s="178"/>
      <c r="R264" s="179">
        <f>SUM(R265:R312)</f>
        <v>7.3501708799999994</v>
      </c>
      <c r="S264" s="178"/>
      <c r="T264" s="180">
        <f>SUM(T265:T312)</f>
        <v>50.240469999999995</v>
      </c>
      <c r="AR264" s="181" t="s">
        <v>81</v>
      </c>
      <c r="AT264" s="182" t="s">
        <v>72</v>
      </c>
      <c r="AU264" s="182" t="s">
        <v>81</v>
      </c>
      <c r="AY264" s="181" t="s">
        <v>136</v>
      </c>
      <c r="BK264" s="183">
        <f>SUM(BK265:BK312)</f>
        <v>0</v>
      </c>
    </row>
    <row r="265" spans="1:65" s="2" customFormat="1" ht="16.5" customHeight="1">
      <c r="A265" s="34"/>
      <c r="B265" s="35"/>
      <c r="C265" s="186" t="s">
        <v>255</v>
      </c>
      <c r="D265" s="186" t="s">
        <v>138</v>
      </c>
      <c r="E265" s="187" t="s">
        <v>348</v>
      </c>
      <c r="F265" s="188" t="s">
        <v>349</v>
      </c>
      <c r="G265" s="189" t="s">
        <v>141</v>
      </c>
      <c r="H265" s="190">
        <v>27.76</v>
      </c>
      <c r="I265" s="191"/>
      <c r="J265" s="192">
        <f>ROUND(I265*H265,2)</f>
        <v>0</v>
      </c>
      <c r="K265" s="188" t="s">
        <v>142</v>
      </c>
      <c r="L265" s="39"/>
      <c r="M265" s="193" t="s">
        <v>1</v>
      </c>
      <c r="N265" s="194" t="s">
        <v>38</v>
      </c>
      <c r="O265" s="71"/>
      <c r="P265" s="195">
        <f>O265*H265</f>
        <v>0</v>
      </c>
      <c r="Q265" s="195">
        <v>1.17E-3</v>
      </c>
      <c r="R265" s="195">
        <f>Q265*H265</f>
        <v>3.24792E-2</v>
      </c>
      <c r="S265" s="195">
        <v>0</v>
      </c>
      <c r="T265" s="19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143</v>
      </c>
      <c r="AT265" s="197" t="s">
        <v>138</v>
      </c>
      <c r="AU265" s="197" t="s">
        <v>83</v>
      </c>
      <c r="AY265" s="17" t="s">
        <v>136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7" t="s">
        <v>81</v>
      </c>
      <c r="BK265" s="198">
        <f>ROUND(I265*H265,2)</f>
        <v>0</v>
      </c>
      <c r="BL265" s="17" t="s">
        <v>143</v>
      </c>
      <c r="BM265" s="197" t="s">
        <v>367</v>
      </c>
    </row>
    <row r="266" spans="1:65" s="2" customFormat="1" ht="16.5" customHeight="1">
      <c r="A266" s="34"/>
      <c r="B266" s="35"/>
      <c r="C266" s="186" t="s">
        <v>369</v>
      </c>
      <c r="D266" s="186" t="s">
        <v>138</v>
      </c>
      <c r="E266" s="187" t="s">
        <v>353</v>
      </c>
      <c r="F266" s="188" t="s">
        <v>354</v>
      </c>
      <c r="G266" s="189" t="s">
        <v>141</v>
      </c>
      <c r="H266" s="190">
        <v>27.76</v>
      </c>
      <c r="I266" s="191"/>
      <c r="J266" s="192">
        <f>ROUND(I266*H266,2)</f>
        <v>0</v>
      </c>
      <c r="K266" s="188" t="s">
        <v>142</v>
      </c>
      <c r="L266" s="39"/>
      <c r="M266" s="193" t="s">
        <v>1</v>
      </c>
      <c r="N266" s="194" t="s">
        <v>38</v>
      </c>
      <c r="O266" s="71"/>
      <c r="P266" s="195">
        <f>O266*H266</f>
        <v>0</v>
      </c>
      <c r="Q266" s="195">
        <v>5.8049999999999996E-4</v>
      </c>
      <c r="R266" s="195">
        <f>Q266*H266</f>
        <v>1.6114679999999999E-2</v>
      </c>
      <c r="S266" s="195">
        <v>0</v>
      </c>
      <c r="T266" s="196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143</v>
      </c>
      <c r="AT266" s="197" t="s">
        <v>138</v>
      </c>
      <c r="AU266" s="197" t="s">
        <v>83</v>
      </c>
      <c r="AY266" s="17" t="s">
        <v>136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7" t="s">
        <v>81</v>
      </c>
      <c r="BK266" s="198">
        <f>ROUND(I266*H266,2)</f>
        <v>0</v>
      </c>
      <c r="BL266" s="17" t="s">
        <v>143</v>
      </c>
      <c r="BM266" s="197" t="s">
        <v>372</v>
      </c>
    </row>
    <row r="267" spans="1:65" s="2" customFormat="1" ht="16.5" customHeight="1">
      <c r="A267" s="34"/>
      <c r="B267" s="35"/>
      <c r="C267" s="222" t="s">
        <v>258</v>
      </c>
      <c r="D267" s="222" t="s">
        <v>183</v>
      </c>
      <c r="E267" s="223" t="s">
        <v>356</v>
      </c>
      <c r="F267" s="224" t="s">
        <v>357</v>
      </c>
      <c r="G267" s="225" t="s">
        <v>165</v>
      </c>
      <c r="H267" s="226">
        <v>0.77700000000000002</v>
      </c>
      <c r="I267" s="227"/>
      <c r="J267" s="228">
        <f>ROUND(I267*H267,2)</f>
        <v>0</v>
      </c>
      <c r="K267" s="224" t="s">
        <v>1</v>
      </c>
      <c r="L267" s="229"/>
      <c r="M267" s="230" t="s">
        <v>1</v>
      </c>
      <c r="N267" s="231" t="s">
        <v>38</v>
      </c>
      <c r="O267" s="71"/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156</v>
      </c>
      <c r="AT267" s="197" t="s">
        <v>183</v>
      </c>
      <c r="AU267" s="197" t="s">
        <v>83</v>
      </c>
      <c r="AY267" s="17" t="s">
        <v>136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7" t="s">
        <v>81</v>
      </c>
      <c r="BK267" s="198">
        <f>ROUND(I267*H267,2)</f>
        <v>0</v>
      </c>
      <c r="BL267" s="17" t="s">
        <v>143</v>
      </c>
      <c r="BM267" s="197" t="s">
        <v>375</v>
      </c>
    </row>
    <row r="268" spans="1:65" s="13" customFormat="1" ht="22.5">
      <c r="B268" s="199"/>
      <c r="C268" s="200"/>
      <c r="D268" s="201" t="s">
        <v>151</v>
      </c>
      <c r="E268" s="202" t="s">
        <v>1</v>
      </c>
      <c r="F268" s="203" t="s">
        <v>602</v>
      </c>
      <c r="G268" s="200"/>
      <c r="H268" s="204">
        <v>0.77700000000000002</v>
      </c>
      <c r="I268" s="205"/>
      <c r="J268" s="200"/>
      <c r="K268" s="200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151</v>
      </c>
      <c r="AU268" s="210" t="s">
        <v>83</v>
      </c>
      <c r="AV268" s="13" t="s">
        <v>83</v>
      </c>
      <c r="AW268" s="13" t="s">
        <v>30</v>
      </c>
      <c r="AX268" s="13" t="s">
        <v>73</v>
      </c>
      <c r="AY268" s="210" t="s">
        <v>136</v>
      </c>
    </row>
    <row r="269" spans="1:65" s="14" customFormat="1">
      <c r="B269" s="211"/>
      <c r="C269" s="212"/>
      <c r="D269" s="201" t="s">
        <v>151</v>
      </c>
      <c r="E269" s="213" t="s">
        <v>1</v>
      </c>
      <c r="F269" s="214" t="s">
        <v>153</v>
      </c>
      <c r="G269" s="212"/>
      <c r="H269" s="215">
        <v>0.77700000000000002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151</v>
      </c>
      <c r="AU269" s="221" t="s">
        <v>83</v>
      </c>
      <c r="AV269" s="14" t="s">
        <v>143</v>
      </c>
      <c r="AW269" s="14" t="s">
        <v>30</v>
      </c>
      <c r="AX269" s="14" t="s">
        <v>81</v>
      </c>
      <c r="AY269" s="221" t="s">
        <v>136</v>
      </c>
    </row>
    <row r="270" spans="1:65" s="2" customFormat="1" ht="24">
      <c r="A270" s="34"/>
      <c r="B270" s="35"/>
      <c r="C270" s="186" t="s">
        <v>376</v>
      </c>
      <c r="D270" s="186" t="s">
        <v>138</v>
      </c>
      <c r="E270" s="187" t="s">
        <v>603</v>
      </c>
      <c r="F270" s="188" t="s">
        <v>604</v>
      </c>
      <c r="G270" s="189" t="s">
        <v>192</v>
      </c>
      <c r="H270" s="190">
        <v>2</v>
      </c>
      <c r="I270" s="191"/>
      <c r="J270" s="192">
        <f>ROUND(I270*H270,2)</f>
        <v>0</v>
      </c>
      <c r="K270" s="188" t="s">
        <v>142</v>
      </c>
      <c r="L270" s="39"/>
      <c r="M270" s="193" t="s">
        <v>1</v>
      </c>
      <c r="N270" s="194" t="s">
        <v>38</v>
      </c>
      <c r="O270" s="71"/>
      <c r="P270" s="195">
        <f>O270*H270</f>
        <v>0</v>
      </c>
      <c r="Q270" s="195">
        <v>6.9999999999999999E-4</v>
      </c>
      <c r="R270" s="195">
        <f>Q270*H270</f>
        <v>1.4E-3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143</v>
      </c>
      <c r="AT270" s="197" t="s">
        <v>138</v>
      </c>
      <c r="AU270" s="197" t="s">
        <v>83</v>
      </c>
      <c r="AY270" s="17" t="s">
        <v>136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81</v>
      </c>
      <c r="BK270" s="198">
        <f>ROUND(I270*H270,2)</f>
        <v>0</v>
      </c>
      <c r="BL270" s="17" t="s">
        <v>143</v>
      </c>
      <c r="BM270" s="197" t="s">
        <v>379</v>
      </c>
    </row>
    <row r="271" spans="1:65" s="2" customFormat="1" ht="24">
      <c r="A271" s="34"/>
      <c r="B271" s="35"/>
      <c r="C271" s="222" t="s">
        <v>264</v>
      </c>
      <c r="D271" s="222" t="s">
        <v>183</v>
      </c>
      <c r="E271" s="223" t="s">
        <v>605</v>
      </c>
      <c r="F271" s="224" t="s">
        <v>606</v>
      </c>
      <c r="G271" s="225" t="s">
        <v>192</v>
      </c>
      <c r="H271" s="226">
        <v>2</v>
      </c>
      <c r="I271" s="227"/>
      <c r="J271" s="228">
        <f>ROUND(I271*H271,2)</f>
        <v>0</v>
      </c>
      <c r="K271" s="224" t="s">
        <v>142</v>
      </c>
      <c r="L271" s="229"/>
      <c r="M271" s="230" t="s">
        <v>1</v>
      </c>
      <c r="N271" s="231" t="s">
        <v>38</v>
      </c>
      <c r="O271" s="71"/>
      <c r="P271" s="195">
        <f>O271*H271</f>
        <v>0</v>
      </c>
      <c r="Q271" s="195">
        <v>1.2999999999999999E-3</v>
      </c>
      <c r="R271" s="195">
        <f>Q271*H271</f>
        <v>2.5999999999999999E-3</v>
      </c>
      <c r="S271" s="195">
        <v>0</v>
      </c>
      <c r="T271" s="196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156</v>
      </c>
      <c r="AT271" s="197" t="s">
        <v>183</v>
      </c>
      <c r="AU271" s="197" t="s">
        <v>83</v>
      </c>
      <c r="AY271" s="17" t="s">
        <v>136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7" t="s">
        <v>81</v>
      </c>
      <c r="BK271" s="198">
        <f>ROUND(I271*H271,2)</f>
        <v>0</v>
      </c>
      <c r="BL271" s="17" t="s">
        <v>143</v>
      </c>
      <c r="BM271" s="197" t="s">
        <v>383</v>
      </c>
    </row>
    <row r="272" spans="1:65" s="2" customFormat="1" ht="33" customHeight="1">
      <c r="A272" s="34"/>
      <c r="B272" s="35"/>
      <c r="C272" s="186" t="s">
        <v>386</v>
      </c>
      <c r="D272" s="186" t="s">
        <v>138</v>
      </c>
      <c r="E272" s="187" t="s">
        <v>361</v>
      </c>
      <c r="F272" s="188" t="s">
        <v>362</v>
      </c>
      <c r="G272" s="189" t="s">
        <v>141</v>
      </c>
      <c r="H272" s="190">
        <v>17.5</v>
      </c>
      <c r="I272" s="191"/>
      <c r="J272" s="192">
        <f>ROUND(I272*H272,2)</f>
        <v>0</v>
      </c>
      <c r="K272" s="188" t="s">
        <v>142</v>
      </c>
      <c r="L272" s="39"/>
      <c r="M272" s="193" t="s">
        <v>1</v>
      </c>
      <c r="N272" s="194" t="s">
        <v>38</v>
      </c>
      <c r="O272" s="71"/>
      <c r="P272" s="195">
        <f>O272*H272</f>
        <v>0</v>
      </c>
      <c r="Q272" s="195">
        <v>0.15539952000000001</v>
      </c>
      <c r="R272" s="195">
        <f>Q272*H272</f>
        <v>2.7194916000000005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143</v>
      </c>
      <c r="AT272" s="197" t="s">
        <v>138</v>
      </c>
      <c r="AU272" s="197" t="s">
        <v>83</v>
      </c>
      <c r="AY272" s="17" t="s">
        <v>136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7" t="s">
        <v>81</v>
      </c>
      <c r="BK272" s="198">
        <f>ROUND(I272*H272,2)</f>
        <v>0</v>
      </c>
      <c r="BL272" s="17" t="s">
        <v>143</v>
      </c>
      <c r="BM272" s="197" t="s">
        <v>389</v>
      </c>
    </row>
    <row r="273" spans="1:65" s="13" customFormat="1">
      <c r="B273" s="199"/>
      <c r="C273" s="200"/>
      <c r="D273" s="201" t="s">
        <v>151</v>
      </c>
      <c r="E273" s="202" t="s">
        <v>1</v>
      </c>
      <c r="F273" s="203" t="s">
        <v>607</v>
      </c>
      <c r="G273" s="200"/>
      <c r="H273" s="204">
        <v>17.5</v>
      </c>
      <c r="I273" s="205"/>
      <c r="J273" s="200"/>
      <c r="K273" s="200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151</v>
      </c>
      <c r="AU273" s="210" t="s">
        <v>83</v>
      </c>
      <c r="AV273" s="13" t="s">
        <v>83</v>
      </c>
      <c r="AW273" s="13" t="s">
        <v>30</v>
      </c>
      <c r="AX273" s="13" t="s">
        <v>73</v>
      </c>
      <c r="AY273" s="210" t="s">
        <v>136</v>
      </c>
    </row>
    <row r="274" spans="1:65" s="14" customFormat="1">
      <c r="B274" s="211"/>
      <c r="C274" s="212"/>
      <c r="D274" s="201" t="s">
        <v>151</v>
      </c>
      <c r="E274" s="213" t="s">
        <v>1</v>
      </c>
      <c r="F274" s="214" t="s">
        <v>153</v>
      </c>
      <c r="G274" s="212"/>
      <c r="H274" s="215">
        <v>17.5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151</v>
      </c>
      <c r="AU274" s="221" t="s">
        <v>83</v>
      </c>
      <c r="AV274" s="14" t="s">
        <v>143</v>
      </c>
      <c r="AW274" s="14" t="s">
        <v>30</v>
      </c>
      <c r="AX274" s="14" t="s">
        <v>81</v>
      </c>
      <c r="AY274" s="221" t="s">
        <v>136</v>
      </c>
    </row>
    <row r="275" spans="1:65" s="2" customFormat="1" ht="16.5" customHeight="1">
      <c r="A275" s="34"/>
      <c r="B275" s="35"/>
      <c r="C275" s="222" t="s">
        <v>268</v>
      </c>
      <c r="D275" s="222" t="s">
        <v>183</v>
      </c>
      <c r="E275" s="223" t="s">
        <v>365</v>
      </c>
      <c r="F275" s="224" t="s">
        <v>366</v>
      </c>
      <c r="G275" s="225" t="s">
        <v>141</v>
      </c>
      <c r="H275" s="226">
        <v>17.850000000000001</v>
      </c>
      <c r="I275" s="227"/>
      <c r="J275" s="228">
        <f>ROUND(I275*H275,2)</f>
        <v>0</v>
      </c>
      <c r="K275" s="224" t="s">
        <v>142</v>
      </c>
      <c r="L275" s="229"/>
      <c r="M275" s="230" t="s">
        <v>1</v>
      </c>
      <c r="N275" s="231" t="s">
        <v>38</v>
      </c>
      <c r="O275" s="71"/>
      <c r="P275" s="195">
        <f>O275*H275</f>
        <v>0</v>
      </c>
      <c r="Q275" s="195">
        <v>8.5000000000000006E-2</v>
      </c>
      <c r="R275" s="195">
        <f>Q275*H275</f>
        <v>1.5172500000000002</v>
      </c>
      <c r="S275" s="195">
        <v>0</v>
      </c>
      <c r="T275" s="19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156</v>
      </c>
      <c r="AT275" s="197" t="s">
        <v>183</v>
      </c>
      <c r="AU275" s="197" t="s">
        <v>83</v>
      </c>
      <c r="AY275" s="17" t="s">
        <v>136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17" t="s">
        <v>81</v>
      </c>
      <c r="BK275" s="198">
        <f>ROUND(I275*H275,2)</f>
        <v>0</v>
      </c>
      <c r="BL275" s="17" t="s">
        <v>143</v>
      </c>
      <c r="BM275" s="197" t="s">
        <v>393</v>
      </c>
    </row>
    <row r="276" spans="1:65" s="13" customFormat="1">
      <c r="B276" s="199"/>
      <c r="C276" s="200"/>
      <c r="D276" s="201" t="s">
        <v>151</v>
      </c>
      <c r="E276" s="202" t="s">
        <v>1</v>
      </c>
      <c r="F276" s="203" t="s">
        <v>608</v>
      </c>
      <c r="G276" s="200"/>
      <c r="H276" s="204">
        <v>17.850000000000001</v>
      </c>
      <c r="I276" s="205"/>
      <c r="J276" s="200"/>
      <c r="K276" s="200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151</v>
      </c>
      <c r="AU276" s="210" t="s">
        <v>83</v>
      </c>
      <c r="AV276" s="13" t="s">
        <v>83</v>
      </c>
      <c r="AW276" s="13" t="s">
        <v>30</v>
      </c>
      <c r="AX276" s="13" t="s">
        <v>73</v>
      </c>
      <c r="AY276" s="210" t="s">
        <v>136</v>
      </c>
    </row>
    <row r="277" spans="1:65" s="14" customFormat="1">
      <c r="B277" s="211"/>
      <c r="C277" s="212"/>
      <c r="D277" s="201" t="s">
        <v>151</v>
      </c>
      <c r="E277" s="213" t="s">
        <v>1</v>
      </c>
      <c r="F277" s="214" t="s">
        <v>153</v>
      </c>
      <c r="G277" s="212"/>
      <c r="H277" s="215">
        <v>17.850000000000001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151</v>
      </c>
      <c r="AU277" s="221" t="s">
        <v>83</v>
      </c>
      <c r="AV277" s="14" t="s">
        <v>143</v>
      </c>
      <c r="AW277" s="14" t="s">
        <v>30</v>
      </c>
      <c r="AX277" s="14" t="s">
        <v>81</v>
      </c>
      <c r="AY277" s="221" t="s">
        <v>136</v>
      </c>
    </row>
    <row r="278" spans="1:65" s="2" customFormat="1" ht="24">
      <c r="A278" s="34"/>
      <c r="B278" s="35"/>
      <c r="C278" s="186" t="s">
        <v>395</v>
      </c>
      <c r="D278" s="186" t="s">
        <v>138</v>
      </c>
      <c r="E278" s="187" t="s">
        <v>370</v>
      </c>
      <c r="F278" s="188" t="s">
        <v>371</v>
      </c>
      <c r="G278" s="189" t="s">
        <v>192</v>
      </c>
      <c r="H278" s="190">
        <v>2</v>
      </c>
      <c r="I278" s="191"/>
      <c r="J278" s="192">
        <f>ROUND(I278*H278,2)</f>
        <v>0</v>
      </c>
      <c r="K278" s="188" t="s">
        <v>142</v>
      </c>
      <c r="L278" s="39"/>
      <c r="M278" s="193" t="s">
        <v>1</v>
      </c>
      <c r="N278" s="194" t="s">
        <v>38</v>
      </c>
      <c r="O278" s="71"/>
      <c r="P278" s="195">
        <f>O278*H278</f>
        <v>0</v>
      </c>
      <c r="Q278" s="195">
        <v>6.4850000000000003E-3</v>
      </c>
      <c r="R278" s="195">
        <f>Q278*H278</f>
        <v>1.2970000000000001E-2</v>
      </c>
      <c r="S278" s="195">
        <v>0</v>
      </c>
      <c r="T278" s="19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143</v>
      </c>
      <c r="AT278" s="197" t="s">
        <v>138</v>
      </c>
      <c r="AU278" s="197" t="s">
        <v>83</v>
      </c>
      <c r="AY278" s="17" t="s">
        <v>136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7" t="s">
        <v>81</v>
      </c>
      <c r="BK278" s="198">
        <f>ROUND(I278*H278,2)</f>
        <v>0</v>
      </c>
      <c r="BL278" s="17" t="s">
        <v>143</v>
      </c>
      <c r="BM278" s="197" t="s">
        <v>398</v>
      </c>
    </row>
    <row r="279" spans="1:65" s="2" customFormat="1" ht="16.5" customHeight="1">
      <c r="A279" s="34"/>
      <c r="B279" s="35"/>
      <c r="C279" s="186" t="s">
        <v>272</v>
      </c>
      <c r="D279" s="186" t="s">
        <v>138</v>
      </c>
      <c r="E279" s="187" t="s">
        <v>373</v>
      </c>
      <c r="F279" s="188" t="s">
        <v>374</v>
      </c>
      <c r="G279" s="189" t="s">
        <v>165</v>
      </c>
      <c r="H279" s="190">
        <v>6</v>
      </c>
      <c r="I279" s="191"/>
      <c r="J279" s="192">
        <f>ROUND(I279*H279,2)</f>
        <v>0</v>
      </c>
      <c r="K279" s="188" t="s">
        <v>1</v>
      </c>
      <c r="L279" s="39"/>
      <c r="M279" s="193" t="s">
        <v>1</v>
      </c>
      <c r="N279" s="194" t="s">
        <v>38</v>
      </c>
      <c r="O279" s="71"/>
      <c r="P279" s="195">
        <f>O279*H279</f>
        <v>0</v>
      </c>
      <c r="Q279" s="195">
        <v>0</v>
      </c>
      <c r="R279" s="195">
        <f>Q279*H279</f>
        <v>0</v>
      </c>
      <c r="S279" s="195">
        <v>0</v>
      </c>
      <c r="T279" s="19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143</v>
      </c>
      <c r="AT279" s="197" t="s">
        <v>138</v>
      </c>
      <c r="AU279" s="197" t="s">
        <v>83</v>
      </c>
      <c r="AY279" s="17" t="s">
        <v>136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7" t="s">
        <v>81</v>
      </c>
      <c r="BK279" s="198">
        <f>ROUND(I279*H279,2)</f>
        <v>0</v>
      </c>
      <c r="BL279" s="17" t="s">
        <v>143</v>
      </c>
      <c r="BM279" s="197" t="s">
        <v>401</v>
      </c>
    </row>
    <row r="280" spans="1:65" s="2" customFormat="1" ht="16.5" customHeight="1">
      <c r="A280" s="34"/>
      <c r="B280" s="35"/>
      <c r="C280" s="186" t="s">
        <v>403</v>
      </c>
      <c r="D280" s="186" t="s">
        <v>138</v>
      </c>
      <c r="E280" s="187" t="s">
        <v>377</v>
      </c>
      <c r="F280" s="188" t="s">
        <v>378</v>
      </c>
      <c r="G280" s="189" t="s">
        <v>146</v>
      </c>
      <c r="H280" s="190">
        <v>17.503</v>
      </c>
      <c r="I280" s="191"/>
      <c r="J280" s="192">
        <f>ROUND(I280*H280,2)</f>
        <v>0</v>
      </c>
      <c r="K280" s="188" t="s">
        <v>142</v>
      </c>
      <c r="L280" s="39"/>
      <c r="M280" s="193" t="s">
        <v>1</v>
      </c>
      <c r="N280" s="194" t="s">
        <v>38</v>
      </c>
      <c r="O280" s="71"/>
      <c r="P280" s="195">
        <f>O280*H280</f>
        <v>0</v>
      </c>
      <c r="Q280" s="195">
        <v>0.12</v>
      </c>
      <c r="R280" s="195">
        <f>Q280*H280</f>
        <v>2.1003599999999998</v>
      </c>
      <c r="S280" s="195">
        <v>2.4900000000000002</v>
      </c>
      <c r="T280" s="196">
        <f>S280*H280</f>
        <v>43.582470000000001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143</v>
      </c>
      <c r="AT280" s="197" t="s">
        <v>138</v>
      </c>
      <c r="AU280" s="197" t="s">
        <v>83</v>
      </c>
      <c r="AY280" s="17" t="s">
        <v>136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7" t="s">
        <v>81</v>
      </c>
      <c r="BK280" s="198">
        <f>ROUND(I280*H280,2)</f>
        <v>0</v>
      </c>
      <c r="BL280" s="17" t="s">
        <v>143</v>
      </c>
      <c r="BM280" s="197" t="s">
        <v>406</v>
      </c>
    </row>
    <row r="281" spans="1:65" s="15" customFormat="1">
      <c r="B281" s="240"/>
      <c r="C281" s="241"/>
      <c r="D281" s="201" t="s">
        <v>151</v>
      </c>
      <c r="E281" s="242" t="s">
        <v>1</v>
      </c>
      <c r="F281" s="243" t="s">
        <v>609</v>
      </c>
      <c r="G281" s="241"/>
      <c r="H281" s="242" t="s">
        <v>1</v>
      </c>
      <c r="I281" s="244"/>
      <c r="J281" s="241"/>
      <c r="K281" s="241"/>
      <c r="L281" s="245"/>
      <c r="M281" s="246"/>
      <c r="N281" s="247"/>
      <c r="O281" s="247"/>
      <c r="P281" s="247"/>
      <c r="Q281" s="247"/>
      <c r="R281" s="247"/>
      <c r="S281" s="247"/>
      <c r="T281" s="248"/>
      <c r="AT281" s="249" t="s">
        <v>151</v>
      </c>
      <c r="AU281" s="249" t="s">
        <v>83</v>
      </c>
      <c r="AV281" s="15" t="s">
        <v>81</v>
      </c>
      <c r="AW281" s="15" t="s">
        <v>30</v>
      </c>
      <c r="AX281" s="15" t="s">
        <v>73</v>
      </c>
      <c r="AY281" s="249" t="s">
        <v>136</v>
      </c>
    </row>
    <row r="282" spans="1:65" s="13" customFormat="1" ht="33.75">
      <c r="B282" s="199"/>
      <c r="C282" s="200"/>
      <c r="D282" s="201" t="s">
        <v>151</v>
      </c>
      <c r="E282" s="202" t="s">
        <v>1</v>
      </c>
      <c r="F282" s="203" t="s">
        <v>610</v>
      </c>
      <c r="G282" s="200"/>
      <c r="H282" s="204">
        <v>17.503</v>
      </c>
      <c r="I282" s="205"/>
      <c r="J282" s="200"/>
      <c r="K282" s="200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151</v>
      </c>
      <c r="AU282" s="210" t="s">
        <v>83</v>
      </c>
      <c r="AV282" s="13" t="s">
        <v>83</v>
      </c>
      <c r="AW282" s="13" t="s">
        <v>30</v>
      </c>
      <c r="AX282" s="13" t="s">
        <v>73</v>
      </c>
      <c r="AY282" s="210" t="s">
        <v>136</v>
      </c>
    </row>
    <row r="283" spans="1:65" s="14" customFormat="1">
      <c r="B283" s="211"/>
      <c r="C283" s="212"/>
      <c r="D283" s="201" t="s">
        <v>151</v>
      </c>
      <c r="E283" s="213" t="s">
        <v>1</v>
      </c>
      <c r="F283" s="214" t="s">
        <v>153</v>
      </c>
      <c r="G283" s="212"/>
      <c r="H283" s="215">
        <v>17.503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151</v>
      </c>
      <c r="AU283" s="221" t="s">
        <v>83</v>
      </c>
      <c r="AV283" s="14" t="s">
        <v>143</v>
      </c>
      <c r="AW283" s="14" t="s">
        <v>30</v>
      </c>
      <c r="AX283" s="14" t="s">
        <v>81</v>
      </c>
      <c r="AY283" s="221" t="s">
        <v>136</v>
      </c>
    </row>
    <row r="284" spans="1:65" s="2" customFormat="1" ht="24">
      <c r="A284" s="34"/>
      <c r="B284" s="35"/>
      <c r="C284" s="186" t="s">
        <v>276</v>
      </c>
      <c r="D284" s="186" t="s">
        <v>138</v>
      </c>
      <c r="E284" s="187" t="s">
        <v>381</v>
      </c>
      <c r="F284" s="188" t="s">
        <v>382</v>
      </c>
      <c r="G284" s="189" t="s">
        <v>141</v>
      </c>
      <c r="H284" s="190">
        <v>60</v>
      </c>
      <c r="I284" s="191"/>
      <c r="J284" s="192">
        <f>ROUND(I284*H284,2)</f>
        <v>0</v>
      </c>
      <c r="K284" s="188" t="s">
        <v>142</v>
      </c>
      <c r="L284" s="39"/>
      <c r="M284" s="193" t="s">
        <v>1</v>
      </c>
      <c r="N284" s="194" t="s">
        <v>38</v>
      </c>
      <c r="O284" s="71"/>
      <c r="P284" s="195">
        <f>O284*H284</f>
        <v>0</v>
      </c>
      <c r="Q284" s="195">
        <v>4.7872000000000002E-4</v>
      </c>
      <c r="R284" s="195">
        <f>Q284*H284</f>
        <v>2.8723200000000001E-2</v>
      </c>
      <c r="S284" s="195">
        <v>8.0000000000000002E-3</v>
      </c>
      <c r="T284" s="196">
        <f>S284*H284</f>
        <v>0.48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143</v>
      </c>
      <c r="AT284" s="197" t="s">
        <v>138</v>
      </c>
      <c r="AU284" s="197" t="s">
        <v>83</v>
      </c>
      <c r="AY284" s="17" t="s">
        <v>136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17" t="s">
        <v>81</v>
      </c>
      <c r="BK284" s="198">
        <f>ROUND(I284*H284,2)</f>
        <v>0</v>
      </c>
      <c r="BL284" s="17" t="s">
        <v>143</v>
      </c>
      <c r="BM284" s="197" t="s">
        <v>409</v>
      </c>
    </row>
    <row r="285" spans="1:65" s="2" customFormat="1" ht="21.75" customHeight="1">
      <c r="A285" s="34"/>
      <c r="B285" s="35"/>
      <c r="C285" s="186" t="s">
        <v>411</v>
      </c>
      <c r="D285" s="186" t="s">
        <v>138</v>
      </c>
      <c r="E285" s="187" t="s">
        <v>387</v>
      </c>
      <c r="F285" s="188" t="s">
        <v>388</v>
      </c>
      <c r="G285" s="189" t="s">
        <v>141</v>
      </c>
      <c r="H285" s="190">
        <v>24</v>
      </c>
      <c r="I285" s="191"/>
      <c r="J285" s="192">
        <f>ROUND(I285*H285,2)</f>
        <v>0</v>
      </c>
      <c r="K285" s="188" t="s">
        <v>142</v>
      </c>
      <c r="L285" s="39"/>
      <c r="M285" s="193" t="s">
        <v>1</v>
      </c>
      <c r="N285" s="194" t="s">
        <v>38</v>
      </c>
      <c r="O285" s="71"/>
      <c r="P285" s="195">
        <f>O285*H285</f>
        <v>0</v>
      </c>
      <c r="Q285" s="195">
        <v>2.2936000000000001E-4</v>
      </c>
      <c r="R285" s="195">
        <f>Q285*H285</f>
        <v>5.5046399999999999E-3</v>
      </c>
      <c r="S285" s="195">
        <v>0</v>
      </c>
      <c r="T285" s="19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143</v>
      </c>
      <c r="AT285" s="197" t="s">
        <v>138</v>
      </c>
      <c r="AU285" s="197" t="s">
        <v>83</v>
      </c>
      <c r="AY285" s="17" t="s">
        <v>136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7" t="s">
        <v>81</v>
      </c>
      <c r="BK285" s="198">
        <f>ROUND(I285*H285,2)</f>
        <v>0</v>
      </c>
      <c r="BL285" s="17" t="s">
        <v>143</v>
      </c>
      <c r="BM285" s="197" t="s">
        <v>414</v>
      </c>
    </row>
    <row r="286" spans="1:65" s="13" customFormat="1">
      <c r="B286" s="199"/>
      <c r="C286" s="200"/>
      <c r="D286" s="201" t="s">
        <v>151</v>
      </c>
      <c r="E286" s="202" t="s">
        <v>1</v>
      </c>
      <c r="F286" s="203" t="s">
        <v>390</v>
      </c>
      <c r="G286" s="200"/>
      <c r="H286" s="204">
        <v>24</v>
      </c>
      <c r="I286" s="205"/>
      <c r="J286" s="200"/>
      <c r="K286" s="200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151</v>
      </c>
      <c r="AU286" s="210" t="s">
        <v>83</v>
      </c>
      <c r="AV286" s="13" t="s">
        <v>83</v>
      </c>
      <c r="AW286" s="13" t="s">
        <v>30</v>
      </c>
      <c r="AX286" s="13" t="s">
        <v>73</v>
      </c>
      <c r="AY286" s="210" t="s">
        <v>136</v>
      </c>
    </row>
    <row r="287" spans="1:65" s="14" customFormat="1">
      <c r="B287" s="211"/>
      <c r="C287" s="212"/>
      <c r="D287" s="201" t="s">
        <v>151</v>
      </c>
      <c r="E287" s="213" t="s">
        <v>1</v>
      </c>
      <c r="F287" s="214" t="s">
        <v>153</v>
      </c>
      <c r="G287" s="212"/>
      <c r="H287" s="215">
        <v>24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151</v>
      </c>
      <c r="AU287" s="221" t="s">
        <v>83</v>
      </c>
      <c r="AV287" s="14" t="s">
        <v>143</v>
      </c>
      <c r="AW287" s="14" t="s">
        <v>30</v>
      </c>
      <c r="AX287" s="14" t="s">
        <v>81</v>
      </c>
      <c r="AY287" s="221" t="s">
        <v>136</v>
      </c>
    </row>
    <row r="288" spans="1:65" s="2" customFormat="1" ht="24">
      <c r="A288" s="34"/>
      <c r="B288" s="35"/>
      <c r="C288" s="186" t="s">
        <v>282</v>
      </c>
      <c r="D288" s="186" t="s">
        <v>138</v>
      </c>
      <c r="E288" s="187" t="s">
        <v>391</v>
      </c>
      <c r="F288" s="188" t="s">
        <v>392</v>
      </c>
      <c r="G288" s="189" t="s">
        <v>234</v>
      </c>
      <c r="H288" s="190">
        <v>55.9</v>
      </c>
      <c r="I288" s="191"/>
      <c r="J288" s="192">
        <f>ROUND(I288*H288,2)</f>
        <v>0</v>
      </c>
      <c r="K288" s="188" t="s">
        <v>142</v>
      </c>
      <c r="L288" s="39"/>
      <c r="M288" s="193" t="s">
        <v>1</v>
      </c>
      <c r="N288" s="194" t="s">
        <v>38</v>
      </c>
      <c r="O288" s="71"/>
      <c r="P288" s="195">
        <f>O288*H288</f>
        <v>0</v>
      </c>
      <c r="Q288" s="195">
        <v>0</v>
      </c>
      <c r="R288" s="195">
        <f>Q288*H288</f>
        <v>0</v>
      </c>
      <c r="S288" s="195">
        <v>6.5000000000000002E-2</v>
      </c>
      <c r="T288" s="196">
        <f>S288*H288</f>
        <v>3.6335000000000002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143</v>
      </c>
      <c r="AT288" s="197" t="s">
        <v>138</v>
      </c>
      <c r="AU288" s="197" t="s">
        <v>83</v>
      </c>
      <c r="AY288" s="17" t="s">
        <v>136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7" t="s">
        <v>81</v>
      </c>
      <c r="BK288" s="198">
        <f>ROUND(I288*H288,2)</f>
        <v>0</v>
      </c>
      <c r="BL288" s="17" t="s">
        <v>143</v>
      </c>
      <c r="BM288" s="197" t="s">
        <v>420</v>
      </c>
    </row>
    <row r="289" spans="1:65" s="13" customFormat="1">
      <c r="B289" s="199"/>
      <c r="C289" s="200"/>
      <c r="D289" s="201" t="s">
        <v>151</v>
      </c>
      <c r="E289" s="202" t="s">
        <v>1</v>
      </c>
      <c r="F289" s="203" t="s">
        <v>611</v>
      </c>
      <c r="G289" s="200"/>
      <c r="H289" s="204">
        <v>55.9</v>
      </c>
      <c r="I289" s="205"/>
      <c r="J289" s="200"/>
      <c r="K289" s="200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151</v>
      </c>
      <c r="AU289" s="210" t="s">
        <v>83</v>
      </c>
      <c r="AV289" s="13" t="s">
        <v>83</v>
      </c>
      <c r="AW289" s="13" t="s">
        <v>30</v>
      </c>
      <c r="AX289" s="13" t="s">
        <v>73</v>
      </c>
      <c r="AY289" s="210" t="s">
        <v>136</v>
      </c>
    </row>
    <row r="290" spans="1:65" s="14" customFormat="1">
      <c r="B290" s="211"/>
      <c r="C290" s="212"/>
      <c r="D290" s="201" t="s">
        <v>151</v>
      </c>
      <c r="E290" s="213" t="s">
        <v>1</v>
      </c>
      <c r="F290" s="214" t="s">
        <v>153</v>
      </c>
      <c r="G290" s="212"/>
      <c r="H290" s="215">
        <v>55.9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151</v>
      </c>
      <c r="AU290" s="221" t="s">
        <v>83</v>
      </c>
      <c r="AV290" s="14" t="s">
        <v>143</v>
      </c>
      <c r="AW290" s="14" t="s">
        <v>30</v>
      </c>
      <c r="AX290" s="14" t="s">
        <v>81</v>
      </c>
      <c r="AY290" s="221" t="s">
        <v>136</v>
      </c>
    </row>
    <row r="291" spans="1:65" s="2" customFormat="1" ht="24">
      <c r="A291" s="34"/>
      <c r="B291" s="35"/>
      <c r="C291" s="186" t="s">
        <v>422</v>
      </c>
      <c r="D291" s="186" t="s">
        <v>138</v>
      </c>
      <c r="E291" s="187" t="s">
        <v>396</v>
      </c>
      <c r="F291" s="188" t="s">
        <v>397</v>
      </c>
      <c r="G291" s="189" t="s">
        <v>234</v>
      </c>
      <c r="H291" s="190">
        <v>55.9</v>
      </c>
      <c r="I291" s="191"/>
      <c r="J291" s="192">
        <f>ROUND(I291*H291,2)</f>
        <v>0</v>
      </c>
      <c r="K291" s="188" t="s">
        <v>142</v>
      </c>
      <c r="L291" s="39"/>
      <c r="M291" s="193" t="s">
        <v>1</v>
      </c>
      <c r="N291" s="194" t="s">
        <v>38</v>
      </c>
      <c r="O291" s="71"/>
      <c r="P291" s="195">
        <f>O291*H291</f>
        <v>0</v>
      </c>
      <c r="Q291" s="195">
        <v>5.0600000000000003E-3</v>
      </c>
      <c r="R291" s="195">
        <f>Q291*H291</f>
        <v>0.28285399999999999</v>
      </c>
      <c r="S291" s="195">
        <v>5.0000000000000001E-3</v>
      </c>
      <c r="T291" s="196">
        <f>S291*H291</f>
        <v>0.27950000000000003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143</v>
      </c>
      <c r="AT291" s="197" t="s">
        <v>138</v>
      </c>
      <c r="AU291" s="197" t="s">
        <v>83</v>
      </c>
      <c r="AY291" s="17" t="s">
        <v>136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81</v>
      </c>
      <c r="BK291" s="198">
        <f>ROUND(I291*H291,2)</f>
        <v>0</v>
      </c>
      <c r="BL291" s="17" t="s">
        <v>143</v>
      </c>
      <c r="BM291" s="197" t="s">
        <v>425</v>
      </c>
    </row>
    <row r="292" spans="1:65" s="2" customFormat="1" ht="21.75" customHeight="1">
      <c r="A292" s="34"/>
      <c r="B292" s="35"/>
      <c r="C292" s="186" t="s">
        <v>286</v>
      </c>
      <c r="D292" s="186" t="s">
        <v>138</v>
      </c>
      <c r="E292" s="187" t="s">
        <v>612</v>
      </c>
      <c r="F292" s="188" t="s">
        <v>613</v>
      </c>
      <c r="G292" s="189" t="s">
        <v>146</v>
      </c>
      <c r="H292" s="190">
        <v>0.9</v>
      </c>
      <c r="I292" s="191"/>
      <c r="J292" s="192">
        <f>ROUND(I292*H292,2)</f>
        <v>0</v>
      </c>
      <c r="K292" s="188" t="s">
        <v>142</v>
      </c>
      <c r="L292" s="39"/>
      <c r="M292" s="193" t="s">
        <v>1</v>
      </c>
      <c r="N292" s="194" t="s">
        <v>38</v>
      </c>
      <c r="O292" s="71"/>
      <c r="P292" s="195">
        <f>O292*H292</f>
        <v>0</v>
      </c>
      <c r="Q292" s="195">
        <v>0</v>
      </c>
      <c r="R292" s="195">
        <f>Q292*H292</f>
        <v>0</v>
      </c>
      <c r="S292" s="195">
        <v>0</v>
      </c>
      <c r="T292" s="19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143</v>
      </c>
      <c r="AT292" s="197" t="s">
        <v>138</v>
      </c>
      <c r="AU292" s="197" t="s">
        <v>83</v>
      </c>
      <c r="AY292" s="17" t="s">
        <v>136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7" t="s">
        <v>81</v>
      </c>
      <c r="BK292" s="198">
        <f>ROUND(I292*H292,2)</f>
        <v>0</v>
      </c>
      <c r="BL292" s="17" t="s">
        <v>143</v>
      </c>
      <c r="BM292" s="197" t="s">
        <v>429</v>
      </c>
    </row>
    <row r="293" spans="1:65" s="13" customFormat="1">
      <c r="B293" s="199"/>
      <c r="C293" s="200"/>
      <c r="D293" s="201" t="s">
        <v>151</v>
      </c>
      <c r="E293" s="202" t="s">
        <v>1</v>
      </c>
      <c r="F293" s="203" t="s">
        <v>614</v>
      </c>
      <c r="G293" s="200"/>
      <c r="H293" s="204">
        <v>0.9</v>
      </c>
      <c r="I293" s="205"/>
      <c r="J293" s="200"/>
      <c r="K293" s="200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151</v>
      </c>
      <c r="AU293" s="210" t="s">
        <v>83</v>
      </c>
      <c r="AV293" s="13" t="s">
        <v>83</v>
      </c>
      <c r="AW293" s="13" t="s">
        <v>30</v>
      </c>
      <c r="AX293" s="13" t="s">
        <v>73</v>
      </c>
      <c r="AY293" s="210" t="s">
        <v>136</v>
      </c>
    </row>
    <row r="294" spans="1:65" s="14" customFormat="1">
      <c r="B294" s="211"/>
      <c r="C294" s="212"/>
      <c r="D294" s="201" t="s">
        <v>151</v>
      </c>
      <c r="E294" s="213" t="s">
        <v>1</v>
      </c>
      <c r="F294" s="214" t="s">
        <v>153</v>
      </c>
      <c r="G294" s="212"/>
      <c r="H294" s="215">
        <v>0.9</v>
      </c>
      <c r="I294" s="216"/>
      <c r="J294" s="212"/>
      <c r="K294" s="212"/>
      <c r="L294" s="217"/>
      <c r="M294" s="218"/>
      <c r="N294" s="219"/>
      <c r="O294" s="219"/>
      <c r="P294" s="219"/>
      <c r="Q294" s="219"/>
      <c r="R294" s="219"/>
      <c r="S294" s="219"/>
      <c r="T294" s="220"/>
      <c r="AT294" s="221" t="s">
        <v>151</v>
      </c>
      <c r="AU294" s="221" t="s">
        <v>83</v>
      </c>
      <c r="AV294" s="14" t="s">
        <v>143</v>
      </c>
      <c r="AW294" s="14" t="s">
        <v>30</v>
      </c>
      <c r="AX294" s="14" t="s">
        <v>81</v>
      </c>
      <c r="AY294" s="221" t="s">
        <v>136</v>
      </c>
    </row>
    <row r="295" spans="1:65" s="2" customFormat="1" ht="24">
      <c r="A295" s="34"/>
      <c r="B295" s="35"/>
      <c r="C295" s="186" t="s">
        <v>431</v>
      </c>
      <c r="D295" s="186" t="s">
        <v>138</v>
      </c>
      <c r="E295" s="187" t="s">
        <v>615</v>
      </c>
      <c r="F295" s="188" t="s">
        <v>616</v>
      </c>
      <c r="G295" s="189" t="s">
        <v>146</v>
      </c>
      <c r="H295" s="190">
        <v>0.9</v>
      </c>
      <c r="I295" s="191"/>
      <c r="J295" s="192">
        <f>ROUND(I295*H295,2)</f>
        <v>0</v>
      </c>
      <c r="K295" s="188" t="s">
        <v>142</v>
      </c>
      <c r="L295" s="39"/>
      <c r="M295" s="193" t="s">
        <v>1</v>
      </c>
      <c r="N295" s="194" t="s">
        <v>38</v>
      </c>
      <c r="O295" s="71"/>
      <c r="P295" s="195">
        <f>O295*H295</f>
        <v>0</v>
      </c>
      <c r="Q295" s="195">
        <v>0.50375000000000003</v>
      </c>
      <c r="R295" s="195">
        <f>Q295*H295</f>
        <v>0.45337500000000003</v>
      </c>
      <c r="S295" s="195">
        <v>2.5</v>
      </c>
      <c r="T295" s="196">
        <f>S295*H295</f>
        <v>2.25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143</v>
      </c>
      <c r="AT295" s="197" t="s">
        <v>138</v>
      </c>
      <c r="AU295" s="197" t="s">
        <v>83</v>
      </c>
      <c r="AY295" s="17" t="s">
        <v>136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7" t="s">
        <v>81</v>
      </c>
      <c r="BK295" s="198">
        <f>ROUND(I295*H295,2)</f>
        <v>0</v>
      </c>
      <c r="BL295" s="17" t="s">
        <v>143</v>
      </c>
      <c r="BM295" s="197" t="s">
        <v>434</v>
      </c>
    </row>
    <row r="296" spans="1:65" s="13" customFormat="1">
      <c r="B296" s="199"/>
      <c r="C296" s="200"/>
      <c r="D296" s="201" t="s">
        <v>151</v>
      </c>
      <c r="E296" s="202" t="s">
        <v>1</v>
      </c>
      <c r="F296" s="203" t="s">
        <v>614</v>
      </c>
      <c r="G296" s="200"/>
      <c r="H296" s="204">
        <v>0.9</v>
      </c>
      <c r="I296" s="205"/>
      <c r="J296" s="200"/>
      <c r="K296" s="200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151</v>
      </c>
      <c r="AU296" s="210" t="s">
        <v>83</v>
      </c>
      <c r="AV296" s="13" t="s">
        <v>83</v>
      </c>
      <c r="AW296" s="13" t="s">
        <v>30</v>
      </c>
      <c r="AX296" s="13" t="s">
        <v>73</v>
      </c>
      <c r="AY296" s="210" t="s">
        <v>136</v>
      </c>
    </row>
    <row r="297" spans="1:65" s="14" customFormat="1">
      <c r="B297" s="211"/>
      <c r="C297" s="212"/>
      <c r="D297" s="201" t="s">
        <v>151</v>
      </c>
      <c r="E297" s="213" t="s">
        <v>1</v>
      </c>
      <c r="F297" s="214" t="s">
        <v>153</v>
      </c>
      <c r="G297" s="212"/>
      <c r="H297" s="215">
        <v>0.9</v>
      </c>
      <c r="I297" s="216"/>
      <c r="J297" s="212"/>
      <c r="K297" s="212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151</v>
      </c>
      <c r="AU297" s="221" t="s">
        <v>83</v>
      </c>
      <c r="AV297" s="14" t="s">
        <v>143</v>
      </c>
      <c r="AW297" s="14" t="s">
        <v>30</v>
      </c>
      <c r="AX297" s="14" t="s">
        <v>81</v>
      </c>
      <c r="AY297" s="221" t="s">
        <v>136</v>
      </c>
    </row>
    <row r="298" spans="1:65" s="2" customFormat="1" ht="24">
      <c r="A298" s="34"/>
      <c r="B298" s="35"/>
      <c r="C298" s="186" t="s">
        <v>292</v>
      </c>
      <c r="D298" s="186" t="s">
        <v>138</v>
      </c>
      <c r="E298" s="187" t="s">
        <v>617</v>
      </c>
      <c r="F298" s="188" t="s">
        <v>618</v>
      </c>
      <c r="G298" s="189" t="s">
        <v>234</v>
      </c>
      <c r="H298" s="190">
        <v>0.9</v>
      </c>
      <c r="I298" s="191"/>
      <c r="J298" s="192">
        <f>ROUND(I298*H298,2)</f>
        <v>0</v>
      </c>
      <c r="K298" s="188" t="s">
        <v>142</v>
      </c>
      <c r="L298" s="39"/>
      <c r="M298" s="193" t="s">
        <v>1</v>
      </c>
      <c r="N298" s="194" t="s">
        <v>38</v>
      </c>
      <c r="O298" s="71"/>
      <c r="P298" s="195">
        <f>O298*H298</f>
        <v>0</v>
      </c>
      <c r="Q298" s="195">
        <v>2.3244399999999998E-2</v>
      </c>
      <c r="R298" s="195">
        <f>Q298*H298</f>
        <v>2.0919959999999998E-2</v>
      </c>
      <c r="S298" s="195">
        <v>0</v>
      </c>
      <c r="T298" s="196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7" t="s">
        <v>143</v>
      </c>
      <c r="AT298" s="197" t="s">
        <v>138</v>
      </c>
      <c r="AU298" s="197" t="s">
        <v>83</v>
      </c>
      <c r="AY298" s="17" t="s">
        <v>136</v>
      </c>
      <c r="BE298" s="198">
        <f>IF(N298="základní",J298,0)</f>
        <v>0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7" t="s">
        <v>81</v>
      </c>
      <c r="BK298" s="198">
        <f>ROUND(I298*H298,2)</f>
        <v>0</v>
      </c>
      <c r="BL298" s="17" t="s">
        <v>143</v>
      </c>
      <c r="BM298" s="197" t="s">
        <v>437</v>
      </c>
    </row>
    <row r="299" spans="1:65" s="13" customFormat="1">
      <c r="B299" s="199"/>
      <c r="C299" s="200"/>
      <c r="D299" s="201" t="s">
        <v>151</v>
      </c>
      <c r="E299" s="202" t="s">
        <v>1</v>
      </c>
      <c r="F299" s="203" t="s">
        <v>614</v>
      </c>
      <c r="G299" s="200"/>
      <c r="H299" s="204">
        <v>0.9</v>
      </c>
      <c r="I299" s="205"/>
      <c r="J299" s="200"/>
      <c r="K299" s="200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151</v>
      </c>
      <c r="AU299" s="210" t="s">
        <v>83</v>
      </c>
      <c r="AV299" s="13" t="s">
        <v>83</v>
      </c>
      <c r="AW299" s="13" t="s">
        <v>30</v>
      </c>
      <c r="AX299" s="13" t="s">
        <v>73</v>
      </c>
      <c r="AY299" s="210" t="s">
        <v>136</v>
      </c>
    </row>
    <row r="300" spans="1:65" s="14" customFormat="1">
      <c r="B300" s="211"/>
      <c r="C300" s="212"/>
      <c r="D300" s="201" t="s">
        <v>151</v>
      </c>
      <c r="E300" s="213" t="s">
        <v>1</v>
      </c>
      <c r="F300" s="214" t="s">
        <v>153</v>
      </c>
      <c r="G300" s="212"/>
      <c r="H300" s="215">
        <v>0.9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151</v>
      </c>
      <c r="AU300" s="221" t="s">
        <v>83</v>
      </c>
      <c r="AV300" s="14" t="s">
        <v>143</v>
      </c>
      <c r="AW300" s="14" t="s">
        <v>30</v>
      </c>
      <c r="AX300" s="14" t="s">
        <v>81</v>
      </c>
      <c r="AY300" s="221" t="s">
        <v>136</v>
      </c>
    </row>
    <row r="301" spans="1:65" s="2" customFormat="1" ht="24">
      <c r="A301" s="34"/>
      <c r="B301" s="35"/>
      <c r="C301" s="186" t="s">
        <v>439</v>
      </c>
      <c r="D301" s="186" t="s">
        <v>138</v>
      </c>
      <c r="E301" s="187" t="s">
        <v>619</v>
      </c>
      <c r="F301" s="188" t="s">
        <v>620</v>
      </c>
      <c r="G301" s="189" t="s">
        <v>234</v>
      </c>
      <c r="H301" s="190">
        <v>0.9</v>
      </c>
      <c r="I301" s="191"/>
      <c r="J301" s="192">
        <f>ROUND(I301*H301,2)</f>
        <v>0</v>
      </c>
      <c r="K301" s="188" t="s">
        <v>142</v>
      </c>
      <c r="L301" s="39"/>
      <c r="M301" s="193" t="s">
        <v>1</v>
      </c>
      <c r="N301" s="194" t="s">
        <v>38</v>
      </c>
      <c r="O301" s="71"/>
      <c r="P301" s="195">
        <f>O301*H301</f>
        <v>0</v>
      </c>
      <c r="Q301" s="195">
        <v>0</v>
      </c>
      <c r="R301" s="195">
        <f>Q301*H301</f>
        <v>0</v>
      </c>
      <c r="S301" s="195">
        <v>0</v>
      </c>
      <c r="T301" s="196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143</v>
      </c>
      <c r="AT301" s="197" t="s">
        <v>138</v>
      </c>
      <c r="AU301" s="197" t="s">
        <v>83</v>
      </c>
      <c r="AY301" s="17" t="s">
        <v>136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7" t="s">
        <v>81</v>
      </c>
      <c r="BK301" s="198">
        <f>ROUND(I301*H301,2)</f>
        <v>0</v>
      </c>
      <c r="BL301" s="17" t="s">
        <v>143</v>
      </c>
      <c r="BM301" s="197" t="s">
        <v>441</v>
      </c>
    </row>
    <row r="302" spans="1:65" s="2" customFormat="1" ht="24">
      <c r="A302" s="34"/>
      <c r="B302" s="35"/>
      <c r="C302" s="186" t="s">
        <v>295</v>
      </c>
      <c r="D302" s="186" t="s">
        <v>138</v>
      </c>
      <c r="E302" s="187" t="s">
        <v>621</v>
      </c>
      <c r="F302" s="188" t="s">
        <v>622</v>
      </c>
      <c r="G302" s="189" t="s">
        <v>234</v>
      </c>
      <c r="H302" s="190">
        <v>55.9</v>
      </c>
      <c r="I302" s="191"/>
      <c r="J302" s="192">
        <f>ROUND(I302*H302,2)</f>
        <v>0</v>
      </c>
      <c r="K302" s="188" t="s">
        <v>1</v>
      </c>
      <c r="L302" s="39"/>
      <c r="M302" s="193" t="s">
        <v>1</v>
      </c>
      <c r="N302" s="194" t="s">
        <v>38</v>
      </c>
      <c r="O302" s="71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143</v>
      </c>
      <c r="AT302" s="197" t="s">
        <v>138</v>
      </c>
      <c r="AU302" s="197" t="s">
        <v>83</v>
      </c>
      <c r="AY302" s="17" t="s">
        <v>136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7" t="s">
        <v>81</v>
      </c>
      <c r="BK302" s="198">
        <f>ROUND(I302*H302,2)</f>
        <v>0</v>
      </c>
      <c r="BL302" s="17" t="s">
        <v>143</v>
      </c>
      <c r="BM302" s="197" t="s">
        <v>446</v>
      </c>
    </row>
    <row r="303" spans="1:65" s="2" customFormat="1" ht="24">
      <c r="A303" s="34"/>
      <c r="B303" s="35"/>
      <c r="C303" s="186" t="s">
        <v>451</v>
      </c>
      <c r="D303" s="186" t="s">
        <v>138</v>
      </c>
      <c r="E303" s="187" t="s">
        <v>404</v>
      </c>
      <c r="F303" s="188" t="s">
        <v>405</v>
      </c>
      <c r="G303" s="189" t="s">
        <v>234</v>
      </c>
      <c r="H303" s="190">
        <v>56.8</v>
      </c>
      <c r="I303" s="191"/>
      <c r="J303" s="192">
        <f>ROUND(I303*H303,2)</f>
        <v>0</v>
      </c>
      <c r="K303" s="188" t="s">
        <v>142</v>
      </c>
      <c r="L303" s="39"/>
      <c r="M303" s="193" t="s">
        <v>1</v>
      </c>
      <c r="N303" s="194" t="s">
        <v>38</v>
      </c>
      <c r="O303" s="71"/>
      <c r="P303" s="195">
        <f>O303*H303</f>
        <v>0</v>
      </c>
      <c r="Q303" s="195">
        <v>0</v>
      </c>
      <c r="R303" s="195">
        <f>Q303*H303</f>
        <v>0</v>
      </c>
      <c r="S303" s="195">
        <v>0</v>
      </c>
      <c r="T303" s="196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7" t="s">
        <v>143</v>
      </c>
      <c r="AT303" s="197" t="s">
        <v>138</v>
      </c>
      <c r="AU303" s="197" t="s">
        <v>83</v>
      </c>
      <c r="AY303" s="17" t="s">
        <v>136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7" t="s">
        <v>81</v>
      </c>
      <c r="BK303" s="198">
        <f>ROUND(I303*H303,2)</f>
        <v>0</v>
      </c>
      <c r="BL303" s="17" t="s">
        <v>143</v>
      </c>
      <c r="BM303" s="197" t="s">
        <v>454</v>
      </c>
    </row>
    <row r="304" spans="1:65" s="13" customFormat="1">
      <c r="B304" s="199"/>
      <c r="C304" s="200"/>
      <c r="D304" s="201" t="s">
        <v>151</v>
      </c>
      <c r="E304" s="202" t="s">
        <v>1</v>
      </c>
      <c r="F304" s="203" t="s">
        <v>623</v>
      </c>
      <c r="G304" s="200"/>
      <c r="H304" s="204">
        <v>56.8</v>
      </c>
      <c r="I304" s="205"/>
      <c r="J304" s="200"/>
      <c r="K304" s="200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151</v>
      </c>
      <c r="AU304" s="210" t="s">
        <v>83</v>
      </c>
      <c r="AV304" s="13" t="s">
        <v>83</v>
      </c>
      <c r="AW304" s="13" t="s">
        <v>30</v>
      </c>
      <c r="AX304" s="13" t="s">
        <v>73</v>
      </c>
      <c r="AY304" s="210" t="s">
        <v>136</v>
      </c>
    </row>
    <row r="305" spans="1:65" s="14" customFormat="1">
      <c r="B305" s="211"/>
      <c r="C305" s="212"/>
      <c r="D305" s="201" t="s">
        <v>151</v>
      </c>
      <c r="E305" s="213" t="s">
        <v>1</v>
      </c>
      <c r="F305" s="214" t="s">
        <v>153</v>
      </c>
      <c r="G305" s="212"/>
      <c r="H305" s="215">
        <v>56.8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151</v>
      </c>
      <c r="AU305" s="221" t="s">
        <v>83</v>
      </c>
      <c r="AV305" s="14" t="s">
        <v>143</v>
      </c>
      <c r="AW305" s="14" t="s">
        <v>30</v>
      </c>
      <c r="AX305" s="14" t="s">
        <v>81</v>
      </c>
      <c r="AY305" s="221" t="s">
        <v>136</v>
      </c>
    </row>
    <row r="306" spans="1:65" s="2" customFormat="1" ht="33" customHeight="1">
      <c r="A306" s="34"/>
      <c r="B306" s="35"/>
      <c r="C306" s="186" t="s">
        <v>299</v>
      </c>
      <c r="D306" s="186" t="s">
        <v>138</v>
      </c>
      <c r="E306" s="187" t="s">
        <v>407</v>
      </c>
      <c r="F306" s="188" t="s">
        <v>408</v>
      </c>
      <c r="G306" s="189" t="s">
        <v>141</v>
      </c>
      <c r="H306" s="190">
        <v>7.5</v>
      </c>
      <c r="I306" s="191"/>
      <c r="J306" s="192">
        <f>ROUND(I306*H306,2)</f>
        <v>0</v>
      </c>
      <c r="K306" s="188" t="s">
        <v>142</v>
      </c>
      <c r="L306" s="39"/>
      <c r="M306" s="193" t="s">
        <v>1</v>
      </c>
      <c r="N306" s="194" t="s">
        <v>38</v>
      </c>
      <c r="O306" s="71"/>
      <c r="P306" s="195">
        <f>O306*H306</f>
        <v>0</v>
      </c>
      <c r="Q306" s="195">
        <v>1.75048E-3</v>
      </c>
      <c r="R306" s="195">
        <f>Q306*H306</f>
        <v>1.3128600000000001E-2</v>
      </c>
      <c r="S306" s="195">
        <v>2E-3</v>
      </c>
      <c r="T306" s="196">
        <f>S306*H306</f>
        <v>1.4999999999999999E-2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143</v>
      </c>
      <c r="AT306" s="197" t="s">
        <v>138</v>
      </c>
      <c r="AU306" s="197" t="s">
        <v>83</v>
      </c>
      <c r="AY306" s="17" t="s">
        <v>136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7" t="s">
        <v>81</v>
      </c>
      <c r="BK306" s="198">
        <f>ROUND(I306*H306,2)</f>
        <v>0</v>
      </c>
      <c r="BL306" s="17" t="s">
        <v>143</v>
      </c>
      <c r="BM306" s="197" t="s">
        <v>457</v>
      </c>
    </row>
    <row r="307" spans="1:65" s="13" customFormat="1">
      <c r="B307" s="199"/>
      <c r="C307" s="200"/>
      <c r="D307" s="201" t="s">
        <v>151</v>
      </c>
      <c r="E307" s="202" t="s">
        <v>1</v>
      </c>
      <c r="F307" s="203" t="s">
        <v>410</v>
      </c>
      <c r="G307" s="200"/>
      <c r="H307" s="204">
        <v>7.5</v>
      </c>
      <c r="I307" s="205"/>
      <c r="J307" s="200"/>
      <c r="K307" s="200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151</v>
      </c>
      <c r="AU307" s="210" t="s">
        <v>83</v>
      </c>
      <c r="AV307" s="13" t="s">
        <v>83</v>
      </c>
      <c r="AW307" s="13" t="s">
        <v>30</v>
      </c>
      <c r="AX307" s="13" t="s">
        <v>73</v>
      </c>
      <c r="AY307" s="210" t="s">
        <v>136</v>
      </c>
    </row>
    <row r="308" spans="1:65" s="14" customFormat="1">
      <c r="B308" s="211"/>
      <c r="C308" s="212"/>
      <c r="D308" s="201" t="s">
        <v>151</v>
      </c>
      <c r="E308" s="213" t="s">
        <v>1</v>
      </c>
      <c r="F308" s="214" t="s">
        <v>153</v>
      </c>
      <c r="G308" s="212"/>
      <c r="H308" s="215">
        <v>7.5</v>
      </c>
      <c r="I308" s="216"/>
      <c r="J308" s="212"/>
      <c r="K308" s="212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151</v>
      </c>
      <c r="AU308" s="221" t="s">
        <v>83</v>
      </c>
      <c r="AV308" s="14" t="s">
        <v>143</v>
      </c>
      <c r="AW308" s="14" t="s">
        <v>30</v>
      </c>
      <c r="AX308" s="14" t="s">
        <v>81</v>
      </c>
      <c r="AY308" s="221" t="s">
        <v>136</v>
      </c>
    </row>
    <row r="309" spans="1:65" s="2" customFormat="1" ht="24">
      <c r="A309" s="34"/>
      <c r="B309" s="35"/>
      <c r="C309" s="222" t="s">
        <v>460</v>
      </c>
      <c r="D309" s="222" t="s">
        <v>183</v>
      </c>
      <c r="E309" s="223" t="s">
        <v>412</v>
      </c>
      <c r="F309" s="224" t="s">
        <v>413</v>
      </c>
      <c r="G309" s="225" t="s">
        <v>165</v>
      </c>
      <c r="H309" s="226">
        <v>0.14299999999999999</v>
      </c>
      <c r="I309" s="227"/>
      <c r="J309" s="228">
        <f>ROUND(I309*H309,2)</f>
        <v>0</v>
      </c>
      <c r="K309" s="224" t="s">
        <v>142</v>
      </c>
      <c r="L309" s="229"/>
      <c r="M309" s="230" t="s">
        <v>1</v>
      </c>
      <c r="N309" s="231" t="s">
        <v>38</v>
      </c>
      <c r="O309" s="71"/>
      <c r="P309" s="195">
        <f>O309*H309</f>
        <v>0</v>
      </c>
      <c r="Q309" s="195">
        <v>1</v>
      </c>
      <c r="R309" s="195">
        <f>Q309*H309</f>
        <v>0.14299999999999999</v>
      </c>
      <c r="S309" s="195">
        <v>0</v>
      </c>
      <c r="T309" s="19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156</v>
      </c>
      <c r="AT309" s="197" t="s">
        <v>183</v>
      </c>
      <c r="AU309" s="197" t="s">
        <v>83</v>
      </c>
      <c r="AY309" s="17" t="s">
        <v>136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7" t="s">
        <v>81</v>
      </c>
      <c r="BK309" s="198">
        <f>ROUND(I309*H309,2)</f>
        <v>0</v>
      </c>
      <c r="BL309" s="17" t="s">
        <v>143</v>
      </c>
      <c r="BM309" s="197" t="s">
        <v>463</v>
      </c>
    </row>
    <row r="310" spans="1:65" s="2" customFormat="1" ht="19.5">
      <c r="A310" s="34"/>
      <c r="B310" s="35"/>
      <c r="C310" s="36"/>
      <c r="D310" s="201" t="s">
        <v>198</v>
      </c>
      <c r="E310" s="36"/>
      <c r="F310" s="232" t="s">
        <v>415</v>
      </c>
      <c r="G310" s="36"/>
      <c r="H310" s="36"/>
      <c r="I310" s="233"/>
      <c r="J310" s="36"/>
      <c r="K310" s="36"/>
      <c r="L310" s="39"/>
      <c r="M310" s="234"/>
      <c r="N310" s="235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198</v>
      </c>
      <c r="AU310" s="17" t="s">
        <v>83</v>
      </c>
    </row>
    <row r="311" spans="1:65" s="13" customFormat="1">
      <c r="B311" s="199"/>
      <c r="C311" s="200"/>
      <c r="D311" s="201" t="s">
        <v>151</v>
      </c>
      <c r="E311" s="202" t="s">
        <v>1</v>
      </c>
      <c r="F311" s="203" t="s">
        <v>624</v>
      </c>
      <c r="G311" s="200"/>
      <c r="H311" s="204">
        <v>0.14299999999999999</v>
      </c>
      <c r="I311" s="205"/>
      <c r="J311" s="200"/>
      <c r="K311" s="200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151</v>
      </c>
      <c r="AU311" s="210" t="s">
        <v>83</v>
      </c>
      <c r="AV311" s="13" t="s">
        <v>83</v>
      </c>
      <c r="AW311" s="13" t="s">
        <v>30</v>
      </c>
      <c r="AX311" s="13" t="s">
        <v>73</v>
      </c>
      <c r="AY311" s="210" t="s">
        <v>136</v>
      </c>
    </row>
    <row r="312" spans="1:65" s="14" customFormat="1">
      <c r="B312" s="211"/>
      <c r="C312" s="212"/>
      <c r="D312" s="201" t="s">
        <v>151</v>
      </c>
      <c r="E312" s="213" t="s">
        <v>1</v>
      </c>
      <c r="F312" s="214" t="s">
        <v>153</v>
      </c>
      <c r="G312" s="212"/>
      <c r="H312" s="215">
        <v>0.14299999999999999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151</v>
      </c>
      <c r="AU312" s="221" t="s">
        <v>83</v>
      </c>
      <c r="AV312" s="14" t="s">
        <v>143</v>
      </c>
      <c r="AW312" s="14" t="s">
        <v>30</v>
      </c>
      <c r="AX312" s="14" t="s">
        <v>81</v>
      </c>
      <c r="AY312" s="221" t="s">
        <v>136</v>
      </c>
    </row>
    <row r="313" spans="1:65" s="12" customFormat="1" ht="22.9" customHeight="1">
      <c r="B313" s="170"/>
      <c r="C313" s="171"/>
      <c r="D313" s="172" t="s">
        <v>72</v>
      </c>
      <c r="E313" s="184" t="s">
        <v>416</v>
      </c>
      <c r="F313" s="184" t="s">
        <v>417</v>
      </c>
      <c r="G313" s="171"/>
      <c r="H313" s="171"/>
      <c r="I313" s="174"/>
      <c r="J313" s="185">
        <f>BK313</f>
        <v>0</v>
      </c>
      <c r="K313" s="171"/>
      <c r="L313" s="176"/>
      <c r="M313" s="177"/>
      <c r="N313" s="178"/>
      <c r="O313" s="178"/>
      <c r="P313" s="179">
        <f>SUM(P314:P325)</f>
        <v>0</v>
      </c>
      <c r="Q313" s="178"/>
      <c r="R313" s="179">
        <f>SUM(R314:R325)</f>
        <v>0</v>
      </c>
      <c r="S313" s="178"/>
      <c r="T313" s="180">
        <f>SUM(T314:T325)</f>
        <v>0</v>
      </c>
      <c r="AR313" s="181" t="s">
        <v>81</v>
      </c>
      <c r="AT313" s="182" t="s">
        <v>72</v>
      </c>
      <c r="AU313" s="182" t="s">
        <v>81</v>
      </c>
      <c r="AY313" s="181" t="s">
        <v>136</v>
      </c>
      <c r="BK313" s="183">
        <f>SUM(BK314:BK325)</f>
        <v>0</v>
      </c>
    </row>
    <row r="314" spans="1:65" s="2" customFormat="1" ht="21.75" customHeight="1">
      <c r="A314" s="34"/>
      <c r="B314" s="35"/>
      <c r="C314" s="186" t="s">
        <v>303</v>
      </c>
      <c r="D314" s="186" t="s">
        <v>138</v>
      </c>
      <c r="E314" s="187" t="s">
        <v>418</v>
      </c>
      <c r="F314" s="188" t="s">
        <v>419</v>
      </c>
      <c r="G314" s="189" t="s">
        <v>192</v>
      </c>
      <c r="H314" s="190">
        <v>6</v>
      </c>
      <c r="I314" s="191"/>
      <c r="J314" s="192">
        <f>ROUND(I314*H314,2)</f>
        <v>0</v>
      </c>
      <c r="K314" s="188" t="s">
        <v>142</v>
      </c>
      <c r="L314" s="39"/>
      <c r="M314" s="193" t="s">
        <v>1</v>
      </c>
      <c r="N314" s="194" t="s">
        <v>38</v>
      </c>
      <c r="O314" s="71"/>
      <c r="P314" s="195">
        <f>O314*H314</f>
        <v>0</v>
      </c>
      <c r="Q314" s="195">
        <v>0</v>
      </c>
      <c r="R314" s="195">
        <f>Q314*H314</f>
        <v>0</v>
      </c>
      <c r="S314" s="195">
        <v>0</v>
      </c>
      <c r="T314" s="19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143</v>
      </c>
      <c r="AT314" s="197" t="s">
        <v>138</v>
      </c>
      <c r="AU314" s="197" t="s">
        <v>83</v>
      </c>
      <c r="AY314" s="17" t="s">
        <v>136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7" t="s">
        <v>81</v>
      </c>
      <c r="BK314" s="198">
        <f>ROUND(I314*H314,2)</f>
        <v>0</v>
      </c>
      <c r="BL314" s="17" t="s">
        <v>143</v>
      </c>
      <c r="BM314" s="197" t="s">
        <v>467</v>
      </c>
    </row>
    <row r="315" spans="1:65" s="2" customFormat="1" ht="33" customHeight="1">
      <c r="A315" s="34"/>
      <c r="B315" s="35"/>
      <c r="C315" s="186" t="s">
        <v>470</v>
      </c>
      <c r="D315" s="186" t="s">
        <v>138</v>
      </c>
      <c r="E315" s="187" t="s">
        <v>423</v>
      </c>
      <c r="F315" s="188" t="s">
        <v>424</v>
      </c>
      <c r="G315" s="189" t="s">
        <v>165</v>
      </c>
      <c r="H315" s="190">
        <v>0.78</v>
      </c>
      <c r="I315" s="191"/>
      <c r="J315" s="192">
        <f>ROUND(I315*H315,2)</f>
        <v>0</v>
      </c>
      <c r="K315" s="188" t="s">
        <v>142</v>
      </c>
      <c r="L315" s="39"/>
      <c r="M315" s="193" t="s">
        <v>1</v>
      </c>
      <c r="N315" s="194" t="s">
        <v>38</v>
      </c>
      <c r="O315" s="71"/>
      <c r="P315" s="195">
        <f>O315*H315</f>
        <v>0</v>
      </c>
      <c r="Q315" s="195">
        <v>0</v>
      </c>
      <c r="R315" s="195">
        <f>Q315*H315</f>
        <v>0</v>
      </c>
      <c r="S315" s="195">
        <v>0</v>
      </c>
      <c r="T315" s="196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143</v>
      </c>
      <c r="AT315" s="197" t="s">
        <v>138</v>
      </c>
      <c r="AU315" s="197" t="s">
        <v>83</v>
      </c>
      <c r="AY315" s="17" t="s">
        <v>136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7" t="s">
        <v>81</v>
      </c>
      <c r="BK315" s="198">
        <f>ROUND(I315*H315,2)</f>
        <v>0</v>
      </c>
      <c r="BL315" s="17" t="s">
        <v>143</v>
      </c>
      <c r="BM315" s="197" t="s">
        <v>473</v>
      </c>
    </row>
    <row r="316" spans="1:65" s="13" customFormat="1">
      <c r="B316" s="199"/>
      <c r="C316" s="200"/>
      <c r="D316" s="201" t="s">
        <v>151</v>
      </c>
      <c r="E316" s="202" t="s">
        <v>1</v>
      </c>
      <c r="F316" s="203" t="s">
        <v>625</v>
      </c>
      <c r="G316" s="200"/>
      <c r="H316" s="204">
        <v>0.78</v>
      </c>
      <c r="I316" s="205"/>
      <c r="J316" s="200"/>
      <c r="K316" s="200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151</v>
      </c>
      <c r="AU316" s="210" t="s">
        <v>83</v>
      </c>
      <c r="AV316" s="13" t="s">
        <v>83</v>
      </c>
      <c r="AW316" s="13" t="s">
        <v>30</v>
      </c>
      <c r="AX316" s="13" t="s">
        <v>73</v>
      </c>
      <c r="AY316" s="210" t="s">
        <v>136</v>
      </c>
    </row>
    <row r="317" spans="1:65" s="14" customFormat="1">
      <c r="B317" s="211"/>
      <c r="C317" s="212"/>
      <c r="D317" s="201" t="s">
        <v>151</v>
      </c>
      <c r="E317" s="213" t="s">
        <v>1</v>
      </c>
      <c r="F317" s="214" t="s">
        <v>153</v>
      </c>
      <c r="G317" s="212"/>
      <c r="H317" s="215">
        <v>0.78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151</v>
      </c>
      <c r="AU317" s="221" t="s">
        <v>83</v>
      </c>
      <c r="AV317" s="14" t="s">
        <v>143</v>
      </c>
      <c r="AW317" s="14" t="s">
        <v>30</v>
      </c>
      <c r="AX317" s="14" t="s">
        <v>81</v>
      </c>
      <c r="AY317" s="221" t="s">
        <v>136</v>
      </c>
    </row>
    <row r="318" spans="1:65" s="2" customFormat="1" ht="24">
      <c r="A318" s="34"/>
      <c r="B318" s="35"/>
      <c r="C318" s="186" t="s">
        <v>308</v>
      </c>
      <c r="D318" s="186" t="s">
        <v>138</v>
      </c>
      <c r="E318" s="187" t="s">
        <v>427</v>
      </c>
      <c r="F318" s="188" t="s">
        <v>428</v>
      </c>
      <c r="G318" s="189" t="s">
        <v>165</v>
      </c>
      <c r="H318" s="190">
        <v>43.758000000000003</v>
      </c>
      <c r="I318" s="191"/>
      <c r="J318" s="192">
        <f>ROUND(I318*H318,2)</f>
        <v>0</v>
      </c>
      <c r="K318" s="188" t="s">
        <v>142</v>
      </c>
      <c r="L318" s="39"/>
      <c r="M318" s="193" t="s">
        <v>1</v>
      </c>
      <c r="N318" s="194" t="s">
        <v>38</v>
      </c>
      <c r="O318" s="71"/>
      <c r="P318" s="195">
        <f>O318*H318</f>
        <v>0</v>
      </c>
      <c r="Q318" s="195">
        <v>0</v>
      </c>
      <c r="R318" s="195">
        <f>Q318*H318</f>
        <v>0</v>
      </c>
      <c r="S318" s="195">
        <v>0</v>
      </c>
      <c r="T318" s="19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7" t="s">
        <v>143</v>
      </c>
      <c r="AT318" s="197" t="s">
        <v>138</v>
      </c>
      <c r="AU318" s="197" t="s">
        <v>83</v>
      </c>
      <c r="AY318" s="17" t="s">
        <v>136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7" t="s">
        <v>81</v>
      </c>
      <c r="BK318" s="198">
        <f>ROUND(I318*H318,2)</f>
        <v>0</v>
      </c>
      <c r="BL318" s="17" t="s">
        <v>143</v>
      </c>
      <c r="BM318" s="197" t="s">
        <v>477</v>
      </c>
    </row>
    <row r="319" spans="1:65" s="13" customFormat="1">
      <c r="B319" s="199"/>
      <c r="C319" s="200"/>
      <c r="D319" s="201" t="s">
        <v>151</v>
      </c>
      <c r="E319" s="202" t="s">
        <v>1</v>
      </c>
      <c r="F319" s="203" t="s">
        <v>626</v>
      </c>
      <c r="G319" s="200"/>
      <c r="H319" s="204">
        <v>43.758000000000003</v>
      </c>
      <c r="I319" s="205"/>
      <c r="J319" s="200"/>
      <c r="K319" s="200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151</v>
      </c>
      <c r="AU319" s="210" t="s">
        <v>83</v>
      </c>
      <c r="AV319" s="13" t="s">
        <v>83</v>
      </c>
      <c r="AW319" s="13" t="s">
        <v>30</v>
      </c>
      <c r="AX319" s="13" t="s">
        <v>73</v>
      </c>
      <c r="AY319" s="210" t="s">
        <v>136</v>
      </c>
    </row>
    <row r="320" spans="1:65" s="14" customFormat="1">
      <c r="B320" s="211"/>
      <c r="C320" s="212"/>
      <c r="D320" s="201" t="s">
        <v>151</v>
      </c>
      <c r="E320" s="213" t="s">
        <v>1</v>
      </c>
      <c r="F320" s="214" t="s">
        <v>153</v>
      </c>
      <c r="G320" s="212"/>
      <c r="H320" s="215">
        <v>43.758000000000003</v>
      </c>
      <c r="I320" s="216"/>
      <c r="J320" s="212"/>
      <c r="K320" s="212"/>
      <c r="L320" s="217"/>
      <c r="M320" s="218"/>
      <c r="N320" s="219"/>
      <c r="O320" s="219"/>
      <c r="P320" s="219"/>
      <c r="Q320" s="219"/>
      <c r="R320" s="219"/>
      <c r="S320" s="219"/>
      <c r="T320" s="220"/>
      <c r="AT320" s="221" t="s">
        <v>151</v>
      </c>
      <c r="AU320" s="221" t="s">
        <v>83</v>
      </c>
      <c r="AV320" s="14" t="s">
        <v>143</v>
      </c>
      <c r="AW320" s="14" t="s">
        <v>30</v>
      </c>
      <c r="AX320" s="14" t="s">
        <v>81</v>
      </c>
      <c r="AY320" s="221" t="s">
        <v>136</v>
      </c>
    </row>
    <row r="321" spans="1:65" s="2" customFormat="1" ht="24">
      <c r="A321" s="34"/>
      <c r="B321" s="35"/>
      <c r="C321" s="186" t="s">
        <v>479</v>
      </c>
      <c r="D321" s="186" t="s">
        <v>138</v>
      </c>
      <c r="E321" s="187" t="s">
        <v>432</v>
      </c>
      <c r="F321" s="188" t="s">
        <v>433</v>
      </c>
      <c r="G321" s="189" t="s">
        <v>165</v>
      </c>
      <c r="H321" s="190">
        <v>43.758000000000003</v>
      </c>
      <c r="I321" s="191"/>
      <c r="J321" s="192">
        <f>ROUND(I321*H321,2)</f>
        <v>0</v>
      </c>
      <c r="K321" s="188" t="s">
        <v>142</v>
      </c>
      <c r="L321" s="39"/>
      <c r="M321" s="193" t="s">
        <v>1</v>
      </c>
      <c r="N321" s="194" t="s">
        <v>38</v>
      </c>
      <c r="O321" s="71"/>
      <c r="P321" s="195">
        <f>O321*H321</f>
        <v>0</v>
      </c>
      <c r="Q321" s="195">
        <v>0</v>
      </c>
      <c r="R321" s="195">
        <f>Q321*H321</f>
        <v>0</v>
      </c>
      <c r="S321" s="195">
        <v>0</v>
      </c>
      <c r="T321" s="196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7" t="s">
        <v>143</v>
      </c>
      <c r="AT321" s="197" t="s">
        <v>138</v>
      </c>
      <c r="AU321" s="197" t="s">
        <v>83</v>
      </c>
      <c r="AY321" s="17" t="s">
        <v>136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7" t="s">
        <v>81</v>
      </c>
      <c r="BK321" s="198">
        <f>ROUND(I321*H321,2)</f>
        <v>0</v>
      </c>
      <c r="BL321" s="17" t="s">
        <v>143</v>
      </c>
      <c r="BM321" s="197" t="s">
        <v>482</v>
      </c>
    </row>
    <row r="322" spans="1:65" s="2" customFormat="1" ht="16.5" customHeight="1">
      <c r="A322" s="34"/>
      <c r="B322" s="35"/>
      <c r="C322" s="186" t="s">
        <v>311</v>
      </c>
      <c r="D322" s="186" t="s">
        <v>138</v>
      </c>
      <c r="E322" s="187" t="s">
        <v>435</v>
      </c>
      <c r="F322" s="188" t="s">
        <v>436</v>
      </c>
      <c r="G322" s="189" t="s">
        <v>165</v>
      </c>
      <c r="H322" s="190">
        <v>831.40200000000004</v>
      </c>
      <c r="I322" s="191"/>
      <c r="J322" s="192">
        <f>ROUND(I322*H322,2)</f>
        <v>0</v>
      </c>
      <c r="K322" s="188" t="s">
        <v>142</v>
      </c>
      <c r="L322" s="39"/>
      <c r="M322" s="193" t="s">
        <v>1</v>
      </c>
      <c r="N322" s="194" t="s">
        <v>38</v>
      </c>
      <c r="O322" s="71"/>
      <c r="P322" s="195">
        <f>O322*H322</f>
        <v>0</v>
      </c>
      <c r="Q322" s="195">
        <v>0</v>
      </c>
      <c r="R322" s="195">
        <f>Q322*H322</f>
        <v>0</v>
      </c>
      <c r="S322" s="195">
        <v>0</v>
      </c>
      <c r="T322" s="196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7" t="s">
        <v>143</v>
      </c>
      <c r="AT322" s="197" t="s">
        <v>138</v>
      </c>
      <c r="AU322" s="197" t="s">
        <v>83</v>
      </c>
      <c r="AY322" s="17" t="s">
        <v>136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17" t="s">
        <v>81</v>
      </c>
      <c r="BK322" s="198">
        <f>ROUND(I322*H322,2)</f>
        <v>0</v>
      </c>
      <c r="BL322" s="17" t="s">
        <v>143</v>
      </c>
      <c r="BM322" s="197" t="s">
        <v>485</v>
      </c>
    </row>
    <row r="323" spans="1:65" s="13" customFormat="1">
      <c r="B323" s="199"/>
      <c r="C323" s="200"/>
      <c r="D323" s="201" t="s">
        <v>151</v>
      </c>
      <c r="E323" s="202" t="s">
        <v>1</v>
      </c>
      <c r="F323" s="203" t="s">
        <v>627</v>
      </c>
      <c r="G323" s="200"/>
      <c r="H323" s="204">
        <v>831.40200000000004</v>
      </c>
      <c r="I323" s="205"/>
      <c r="J323" s="200"/>
      <c r="K323" s="200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151</v>
      </c>
      <c r="AU323" s="210" t="s">
        <v>83</v>
      </c>
      <c r="AV323" s="13" t="s">
        <v>83</v>
      </c>
      <c r="AW323" s="13" t="s">
        <v>30</v>
      </c>
      <c r="AX323" s="13" t="s">
        <v>73</v>
      </c>
      <c r="AY323" s="210" t="s">
        <v>136</v>
      </c>
    </row>
    <row r="324" spans="1:65" s="14" customFormat="1">
      <c r="B324" s="211"/>
      <c r="C324" s="212"/>
      <c r="D324" s="201" t="s">
        <v>151</v>
      </c>
      <c r="E324" s="213" t="s">
        <v>1</v>
      </c>
      <c r="F324" s="214" t="s">
        <v>153</v>
      </c>
      <c r="G324" s="212"/>
      <c r="H324" s="215">
        <v>831.40200000000004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151</v>
      </c>
      <c r="AU324" s="221" t="s">
        <v>83</v>
      </c>
      <c r="AV324" s="14" t="s">
        <v>143</v>
      </c>
      <c r="AW324" s="14" t="s">
        <v>30</v>
      </c>
      <c r="AX324" s="14" t="s">
        <v>81</v>
      </c>
      <c r="AY324" s="221" t="s">
        <v>136</v>
      </c>
    </row>
    <row r="325" spans="1:65" s="2" customFormat="1" ht="24">
      <c r="A325" s="34"/>
      <c r="B325" s="35"/>
      <c r="C325" s="186" t="s">
        <v>487</v>
      </c>
      <c r="D325" s="186" t="s">
        <v>138</v>
      </c>
      <c r="E325" s="187" t="s">
        <v>440</v>
      </c>
      <c r="F325" s="188" t="s">
        <v>164</v>
      </c>
      <c r="G325" s="189" t="s">
        <v>165</v>
      </c>
      <c r="H325" s="190">
        <v>43.758000000000003</v>
      </c>
      <c r="I325" s="191"/>
      <c r="J325" s="192">
        <f>ROUND(I325*H325,2)</f>
        <v>0</v>
      </c>
      <c r="K325" s="188" t="s">
        <v>142</v>
      </c>
      <c r="L325" s="39"/>
      <c r="M325" s="193" t="s">
        <v>1</v>
      </c>
      <c r="N325" s="194" t="s">
        <v>38</v>
      </c>
      <c r="O325" s="71"/>
      <c r="P325" s="195">
        <f>O325*H325</f>
        <v>0</v>
      </c>
      <c r="Q325" s="195">
        <v>0</v>
      </c>
      <c r="R325" s="195">
        <f>Q325*H325</f>
        <v>0</v>
      </c>
      <c r="S325" s="195">
        <v>0</v>
      </c>
      <c r="T325" s="196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143</v>
      </c>
      <c r="AT325" s="197" t="s">
        <v>138</v>
      </c>
      <c r="AU325" s="197" t="s">
        <v>83</v>
      </c>
      <c r="AY325" s="17" t="s">
        <v>136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7" t="s">
        <v>81</v>
      </c>
      <c r="BK325" s="198">
        <f>ROUND(I325*H325,2)</f>
        <v>0</v>
      </c>
      <c r="BL325" s="17" t="s">
        <v>143</v>
      </c>
      <c r="BM325" s="197" t="s">
        <v>490</v>
      </c>
    </row>
    <row r="326" spans="1:65" s="12" customFormat="1" ht="22.9" customHeight="1">
      <c r="B326" s="170"/>
      <c r="C326" s="171"/>
      <c r="D326" s="172" t="s">
        <v>72</v>
      </c>
      <c r="E326" s="184" t="s">
        <v>442</v>
      </c>
      <c r="F326" s="184" t="s">
        <v>443</v>
      </c>
      <c r="G326" s="171"/>
      <c r="H326" s="171"/>
      <c r="I326" s="174"/>
      <c r="J326" s="185">
        <f>BK326</f>
        <v>0</v>
      </c>
      <c r="K326" s="171"/>
      <c r="L326" s="176"/>
      <c r="M326" s="177"/>
      <c r="N326" s="178"/>
      <c r="O326" s="178"/>
      <c r="P326" s="179">
        <f>P327</f>
        <v>0</v>
      </c>
      <c r="Q326" s="178"/>
      <c r="R326" s="179">
        <f>R327</f>
        <v>0</v>
      </c>
      <c r="S326" s="178"/>
      <c r="T326" s="180">
        <f>T327</f>
        <v>0</v>
      </c>
      <c r="AR326" s="181" t="s">
        <v>81</v>
      </c>
      <c r="AT326" s="182" t="s">
        <v>72</v>
      </c>
      <c r="AU326" s="182" t="s">
        <v>81</v>
      </c>
      <c r="AY326" s="181" t="s">
        <v>136</v>
      </c>
      <c r="BK326" s="183">
        <f>BK327</f>
        <v>0</v>
      </c>
    </row>
    <row r="327" spans="1:65" s="2" customFormat="1" ht="24">
      <c r="A327" s="34"/>
      <c r="B327" s="35"/>
      <c r="C327" s="186" t="s">
        <v>317</v>
      </c>
      <c r="D327" s="186" t="s">
        <v>138</v>
      </c>
      <c r="E327" s="187" t="s">
        <v>444</v>
      </c>
      <c r="F327" s="188" t="s">
        <v>445</v>
      </c>
      <c r="G327" s="189" t="s">
        <v>165</v>
      </c>
      <c r="H327" s="190">
        <v>122.96299999999999</v>
      </c>
      <c r="I327" s="191"/>
      <c r="J327" s="192">
        <f>ROUND(I327*H327,2)</f>
        <v>0</v>
      </c>
      <c r="K327" s="188" t="s">
        <v>142</v>
      </c>
      <c r="L327" s="39"/>
      <c r="M327" s="193" t="s">
        <v>1</v>
      </c>
      <c r="N327" s="194" t="s">
        <v>38</v>
      </c>
      <c r="O327" s="71"/>
      <c r="P327" s="195">
        <f>O327*H327</f>
        <v>0</v>
      </c>
      <c r="Q327" s="195">
        <v>0</v>
      </c>
      <c r="R327" s="195">
        <f>Q327*H327</f>
        <v>0</v>
      </c>
      <c r="S327" s="195">
        <v>0</v>
      </c>
      <c r="T327" s="196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143</v>
      </c>
      <c r="AT327" s="197" t="s">
        <v>138</v>
      </c>
      <c r="AU327" s="197" t="s">
        <v>83</v>
      </c>
      <c r="AY327" s="17" t="s">
        <v>136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7" t="s">
        <v>81</v>
      </c>
      <c r="BK327" s="198">
        <f>ROUND(I327*H327,2)</f>
        <v>0</v>
      </c>
      <c r="BL327" s="17" t="s">
        <v>143</v>
      </c>
      <c r="BM327" s="197" t="s">
        <v>494</v>
      </c>
    </row>
    <row r="328" spans="1:65" s="12" customFormat="1" ht="25.9" customHeight="1">
      <c r="B328" s="170"/>
      <c r="C328" s="171"/>
      <c r="D328" s="172" t="s">
        <v>72</v>
      </c>
      <c r="E328" s="173" t="s">
        <v>447</v>
      </c>
      <c r="F328" s="173" t="s">
        <v>448</v>
      </c>
      <c r="G328" s="171"/>
      <c r="H328" s="171"/>
      <c r="I328" s="174"/>
      <c r="J328" s="175">
        <f>BK328</f>
        <v>0</v>
      </c>
      <c r="K328" s="171"/>
      <c r="L328" s="176"/>
      <c r="M328" s="177"/>
      <c r="N328" s="178"/>
      <c r="O328" s="178"/>
      <c r="P328" s="179">
        <f>P329+P367</f>
        <v>0</v>
      </c>
      <c r="Q328" s="178"/>
      <c r="R328" s="179">
        <f>R329+R367</f>
        <v>0.25632568999999999</v>
      </c>
      <c r="S328" s="178"/>
      <c r="T328" s="180">
        <f>T329+T367</f>
        <v>0</v>
      </c>
      <c r="AR328" s="181" t="s">
        <v>83</v>
      </c>
      <c r="AT328" s="182" t="s">
        <v>72</v>
      </c>
      <c r="AU328" s="182" t="s">
        <v>73</v>
      </c>
      <c r="AY328" s="181" t="s">
        <v>136</v>
      </c>
      <c r="BK328" s="183">
        <f>BK329+BK367</f>
        <v>0</v>
      </c>
    </row>
    <row r="329" spans="1:65" s="12" customFormat="1" ht="22.9" customHeight="1">
      <c r="B329" s="170"/>
      <c r="C329" s="171"/>
      <c r="D329" s="172" t="s">
        <v>72</v>
      </c>
      <c r="E329" s="184" t="s">
        <v>449</v>
      </c>
      <c r="F329" s="184" t="s">
        <v>450</v>
      </c>
      <c r="G329" s="171"/>
      <c r="H329" s="171"/>
      <c r="I329" s="174"/>
      <c r="J329" s="185">
        <f>BK329</f>
        <v>0</v>
      </c>
      <c r="K329" s="171"/>
      <c r="L329" s="176"/>
      <c r="M329" s="177"/>
      <c r="N329" s="178"/>
      <c r="O329" s="178"/>
      <c r="P329" s="179">
        <f>SUM(P330:P366)</f>
        <v>0</v>
      </c>
      <c r="Q329" s="178"/>
      <c r="R329" s="179">
        <f>SUM(R330:R366)</f>
        <v>0.16120716999999998</v>
      </c>
      <c r="S329" s="178"/>
      <c r="T329" s="180">
        <f>SUM(T330:T366)</f>
        <v>0</v>
      </c>
      <c r="AR329" s="181" t="s">
        <v>83</v>
      </c>
      <c r="AT329" s="182" t="s">
        <v>72</v>
      </c>
      <c r="AU329" s="182" t="s">
        <v>81</v>
      </c>
      <c r="AY329" s="181" t="s">
        <v>136</v>
      </c>
      <c r="BK329" s="183">
        <f>SUM(BK330:BK366)</f>
        <v>0</v>
      </c>
    </row>
    <row r="330" spans="1:65" s="2" customFormat="1" ht="24">
      <c r="A330" s="34"/>
      <c r="B330" s="35"/>
      <c r="C330" s="186" t="s">
        <v>495</v>
      </c>
      <c r="D330" s="186" t="s">
        <v>138</v>
      </c>
      <c r="E330" s="187" t="s">
        <v>452</v>
      </c>
      <c r="F330" s="188" t="s">
        <v>453</v>
      </c>
      <c r="G330" s="189" t="s">
        <v>234</v>
      </c>
      <c r="H330" s="190">
        <v>80.099999999999994</v>
      </c>
      <c r="I330" s="191"/>
      <c r="J330" s="192">
        <f>ROUND(I330*H330,2)</f>
        <v>0</v>
      </c>
      <c r="K330" s="188" t="s">
        <v>142</v>
      </c>
      <c r="L330" s="39"/>
      <c r="M330" s="193" t="s">
        <v>1</v>
      </c>
      <c r="N330" s="194" t="s">
        <v>38</v>
      </c>
      <c r="O330" s="71"/>
      <c r="P330" s="195">
        <f>O330*H330</f>
        <v>0</v>
      </c>
      <c r="Q330" s="195">
        <v>0</v>
      </c>
      <c r="R330" s="195">
        <f>Q330*H330</f>
        <v>0</v>
      </c>
      <c r="S330" s="195">
        <v>0</v>
      </c>
      <c r="T330" s="196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7" t="s">
        <v>176</v>
      </c>
      <c r="AT330" s="197" t="s">
        <v>138</v>
      </c>
      <c r="AU330" s="197" t="s">
        <v>83</v>
      </c>
      <c r="AY330" s="17" t="s">
        <v>136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17" t="s">
        <v>81</v>
      </c>
      <c r="BK330" s="198">
        <f>ROUND(I330*H330,2)</f>
        <v>0</v>
      </c>
      <c r="BL330" s="17" t="s">
        <v>176</v>
      </c>
      <c r="BM330" s="197" t="s">
        <v>498</v>
      </c>
    </row>
    <row r="331" spans="1:65" s="2" customFormat="1" ht="16.5" customHeight="1">
      <c r="A331" s="34"/>
      <c r="B331" s="35"/>
      <c r="C331" s="222" t="s">
        <v>323</v>
      </c>
      <c r="D331" s="222" t="s">
        <v>183</v>
      </c>
      <c r="E331" s="223" t="s">
        <v>455</v>
      </c>
      <c r="F331" s="224" t="s">
        <v>456</v>
      </c>
      <c r="G331" s="225" t="s">
        <v>165</v>
      </c>
      <c r="H331" s="226">
        <v>2.7E-2</v>
      </c>
      <c r="I331" s="227"/>
      <c r="J331" s="228">
        <f>ROUND(I331*H331,2)</f>
        <v>0</v>
      </c>
      <c r="K331" s="224" t="s">
        <v>142</v>
      </c>
      <c r="L331" s="229"/>
      <c r="M331" s="230" t="s">
        <v>1</v>
      </c>
      <c r="N331" s="231" t="s">
        <v>38</v>
      </c>
      <c r="O331" s="71"/>
      <c r="P331" s="195">
        <f>O331*H331</f>
        <v>0</v>
      </c>
      <c r="Q331" s="195">
        <v>1</v>
      </c>
      <c r="R331" s="195">
        <f>Q331*H331</f>
        <v>2.7E-2</v>
      </c>
      <c r="S331" s="195">
        <v>0</v>
      </c>
      <c r="T331" s="196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217</v>
      </c>
      <c r="AT331" s="197" t="s">
        <v>183</v>
      </c>
      <c r="AU331" s="197" t="s">
        <v>83</v>
      </c>
      <c r="AY331" s="17" t="s">
        <v>136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7" t="s">
        <v>81</v>
      </c>
      <c r="BK331" s="198">
        <f>ROUND(I331*H331,2)</f>
        <v>0</v>
      </c>
      <c r="BL331" s="17" t="s">
        <v>176</v>
      </c>
      <c r="BM331" s="197" t="s">
        <v>502</v>
      </c>
    </row>
    <row r="332" spans="1:65" s="2" customFormat="1" ht="19.5">
      <c r="A332" s="34"/>
      <c r="B332" s="35"/>
      <c r="C332" s="36"/>
      <c r="D332" s="201" t="s">
        <v>198</v>
      </c>
      <c r="E332" s="36"/>
      <c r="F332" s="232" t="s">
        <v>458</v>
      </c>
      <c r="G332" s="36"/>
      <c r="H332" s="36"/>
      <c r="I332" s="233"/>
      <c r="J332" s="36"/>
      <c r="K332" s="36"/>
      <c r="L332" s="39"/>
      <c r="M332" s="234"/>
      <c r="N332" s="235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198</v>
      </c>
      <c r="AU332" s="17" t="s">
        <v>83</v>
      </c>
    </row>
    <row r="333" spans="1:65" s="13" customFormat="1">
      <c r="B333" s="199"/>
      <c r="C333" s="200"/>
      <c r="D333" s="201" t="s">
        <v>151</v>
      </c>
      <c r="E333" s="202" t="s">
        <v>1</v>
      </c>
      <c r="F333" s="203" t="s">
        <v>628</v>
      </c>
      <c r="G333" s="200"/>
      <c r="H333" s="204">
        <v>2.7E-2</v>
      </c>
      <c r="I333" s="205"/>
      <c r="J333" s="200"/>
      <c r="K333" s="200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151</v>
      </c>
      <c r="AU333" s="210" t="s">
        <v>83</v>
      </c>
      <c r="AV333" s="13" t="s">
        <v>83</v>
      </c>
      <c r="AW333" s="13" t="s">
        <v>30</v>
      </c>
      <c r="AX333" s="13" t="s">
        <v>73</v>
      </c>
      <c r="AY333" s="210" t="s">
        <v>136</v>
      </c>
    </row>
    <row r="334" spans="1:65" s="14" customFormat="1">
      <c r="B334" s="211"/>
      <c r="C334" s="212"/>
      <c r="D334" s="201" t="s">
        <v>151</v>
      </c>
      <c r="E334" s="213" t="s">
        <v>1</v>
      </c>
      <c r="F334" s="214" t="s">
        <v>153</v>
      </c>
      <c r="G334" s="212"/>
      <c r="H334" s="215">
        <v>2.7E-2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151</v>
      </c>
      <c r="AU334" s="221" t="s">
        <v>83</v>
      </c>
      <c r="AV334" s="14" t="s">
        <v>143</v>
      </c>
      <c r="AW334" s="14" t="s">
        <v>30</v>
      </c>
      <c r="AX334" s="14" t="s">
        <v>81</v>
      </c>
      <c r="AY334" s="221" t="s">
        <v>136</v>
      </c>
    </row>
    <row r="335" spans="1:65" s="2" customFormat="1" ht="24">
      <c r="A335" s="34"/>
      <c r="B335" s="35"/>
      <c r="C335" s="186" t="s">
        <v>504</v>
      </c>
      <c r="D335" s="186" t="s">
        <v>138</v>
      </c>
      <c r="E335" s="187" t="s">
        <v>461</v>
      </c>
      <c r="F335" s="188" t="s">
        <v>462</v>
      </c>
      <c r="G335" s="189" t="s">
        <v>234</v>
      </c>
      <c r="H335" s="190">
        <v>21.2</v>
      </c>
      <c r="I335" s="191"/>
      <c r="J335" s="192">
        <f>ROUND(I335*H335,2)</f>
        <v>0</v>
      </c>
      <c r="K335" s="188" t="s">
        <v>142</v>
      </c>
      <c r="L335" s="39"/>
      <c r="M335" s="193" t="s">
        <v>1</v>
      </c>
      <c r="N335" s="194" t="s">
        <v>38</v>
      </c>
      <c r="O335" s="71"/>
      <c r="P335" s="195">
        <f>O335*H335</f>
        <v>0</v>
      </c>
      <c r="Q335" s="195">
        <v>0</v>
      </c>
      <c r="R335" s="195">
        <f>Q335*H335</f>
        <v>0</v>
      </c>
      <c r="S335" s="195">
        <v>0</v>
      </c>
      <c r="T335" s="196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7" t="s">
        <v>176</v>
      </c>
      <c r="AT335" s="197" t="s">
        <v>138</v>
      </c>
      <c r="AU335" s="197" t="s">
        <v>83</v>
      </c>
      <c r="AY335" s="17" t="s">
        <v>136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17" t="s">
        <v>81</v>
      </c>
      <c r="BK335" s="198">
        <f>ROUND(I335*H335,2)</f>
        <v>0</v>
      </c>
      <c r="BL335" s="17" t="s">
        <v>176</v>
      </c>
      <c r="BM335" s="197" t="s">
        <v>507</v>
      </c>
    </row>
    <row r="336" spans="1:65" s="13" customFormat="1">
      <c r="B336" s="199"/>
      <c r="C336" s="200"/>
      <c r="D336" s="201" t="s">
        <v>151</v>
      </c>
      <c r="E336" s="202" t="s">
        <v>1</v>
      </c>
      <c r="F336" s="203" t="s">
        <v>464</v>
      </c>
      <c r="G336" s="200"/>
      <c r="H336" s="204">
        <v>21.2</v>
      </c>
      <c r="I336" s="205"/>
      <c r="J336" s="200"/>
      <c r="K336" s="200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151</v>
      </c>
      <c r="AU336" s="210" t="s">
        <v>83</v>
      </c>
      <c r="AV336" s="13" t="s">
        <v>83</v>
      </c>
      <c r="AW336" s="13" t="s">
        <v>30</v>
      </c>
      <c r="AX336" s="13" t="s">
        <v>73</v>
      </c>
      <c r="AY336" s="210" t="s">
        <v>136</v>
      </c>
    </row>
    <row r="337" spans="1:65" s="14" customFormat="1">
      <c r="B337" s="211"/>
      <c r="C337" s="212"/>
      <c r="D337" s="201" t="s">
        <v>151</v>
      </c>
      <c r="E337" s="213" t="s">
        <v>1</v>
      </c>
      <c r="F337" s="214" t="s">
        <v>153</v>
      </c>
      <c r="G337" s="212"/>
      <c r="H337" s="215">
        <v>21.2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151</v>
      </c>
      <c r="AU337" s="221" t="s">
        <v>83</v>
      </c>
      <c r="AV337" s="14" t="s">
        <v>143</v>
      </c>
      <c r="AW337" s="14" t="s">
        <v>30</v>
      </c>
      <c r="AX337" s="14" t="s">
        <v>81</v>
      </c>
      <c r="AY337" s="221" t="s">
        <v>136</v>
      </c>
    </row>
    <row r="338" spans="1:65" s="2" customFormat="1" ht="16.5" customHeight="1">
      <c r="A338" s="34"/>
      <c r="B338" s="35"/>
      <c r="C338" s="222" t="s">
        <v>327</v>
      </c>
      <c r="D338" s="222" t="s">
        <v>183</v>
      </c>
      <c r="E338" s="223" t="s">
        <v>465</v>
      </c>
      <c r="F338" s="224" t="s">
        <v>466</v>
      </c>
      <c r="G338" s="225" t="s">
        <v>165</v>
      </c>
      <c r="H338" s="226">
        <v>8.9999999999999993E-3</v>
      </c>
      <c r="I338" s="227"/>
      <c r="J338" s="228">
        <f>ROUND(I338*H338,2)</f>
        <v>0</v>
      </c>
      <c r="K338" s="224" t="s">
        <v>142</v>
      </c>
      <c r="L338" s="229"/>
      <c r="M338" s="230" t="s">
        <v>1</v>
      </c>
      <c r="N338" s="231" t="s">
        <v>38</v>
      </c>
      <c r="O338" s="71"/>
      <c r="P338" s="195">
        <f>O338*H338</f>
        <v>0</v>
      </c>
      <c r="Q338" s="195">
        <v>1</v>
      </c>
      <c r="R338" s="195">
        <f>Q338*H338</f>
        <v>8.9999999999999993E-3</v>
      </c>
      <c r="S338" s="195">
        <v>0</v>
      </c>
      <c r="T338" s="196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7" t="s">
        <v>217</v>
      </c>
      <c r="AT338" s="197" t="s">
        <v>183</v>
      </c>
      <c r="AU338" s="197" t="s">
        <v>83</v>
      </c>
      <c r="AY338" s="17" t="s">
        <v>136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7" t="s">
        <v>81</v>
      </c>
      <c r="BK338" s="198">
        <f>ROUND(I338*H338,2)</f>
        <v>0</v>
      </c>
      <c r="BL338" s="17" t="s">
        <v>176</v>
      </c>
      <c r="BM338" s="197" t="s">
        <v>511</v>
      </c>
    </row>
    <row r="339" spans="1:65" s="2" customFormat="1" ht="19.5">
      <c r="A339" s="34"/>
      <c r="B339" s="35"/>
      <c r="C339" s="36"/>
      <c r="D339" s="201" t="s">
        <v>198</v>
      </c>
      <c r="E339" s="36"/>
      <c r="F339" s="232" t="s">
        <v>468</v>
      </c>
      <c r="G339" s="36"/>
      <c r="H339" s="36"/>
      <c r="I339" s="233"/>
      <c r="J339" s="36"/>
      <c r="K339" s="36"/>
      <c r="L339" s="39"/>
      <c r="M339" s="234"/>
      <c r="N339" s="235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198</v>
      </c>
      <c r="AU339" s="17" t="s">
        <v>83</v>
      </c>
    </row>
    <row r="340" spans="1:65" s="13" customFormat="1">
      <c r="B340" s="199"/>
      <c r="C340" s="200"/>
      <c r="D340" s="201" t="s">
        <v>151</v>
      </c>
      <c r="E340" s="202" t="s">
        <v>1</v>
      </c>
      <c r="F340" s="203" t="s">
        <v>469</v>
      </c>
      <c r="G340" s="200"/>
      <c r="H340" s="204">
        <v>8.9999999999999993E-3</v>
      </c>
      <c r="I340" s="205"/>
      <c r="J340" s="200"/>
      <c r="K340" s="200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151</v>
      </c>
      <c r="AU340" s="210" t="s">
        <v>83</v>
      </c>
      <c r="AV340" s="13" t="s">
        <v>83</v>
      </c>
      <c r="AW340" s="13" t="s">
        <v>30</v>
      </c>
      <c r="AX340" s="13" t="s">
        <v>73</v>
      </c>
      <c r="AY340" s="210" t="s">
        <v>136</v>
      </c>
    </row>
    <row r="341" spans="1:65" s="14" customFormat="1">
      <c r="B341" s="211"/>
      <c r="C341" s="212"/>
      <c r="D341" s="201" t="s">
        <v>151</v>
      </c>
      <c r="E341" s="213" t="s">
        <v>1</v>
      </c>
      <c r="F341" s="214" t="s">
        <v>153</v>
      </c>
      <c r="G341" s="212"/>
      <c r="H341" s="215">
        <v>8.9999999999999993E-3</v>
      </c>
      <c r="I341" s="216"/>
      <c r="J341" s="212"/>
      <c r="K341" s="212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151</v>
      </c>
      <c r="AU341" s="221" t="s">
        <v>83</v>
      </c>
      <c r="AV341" s="14" t="s">
        <v>143</v>
      </c>
      <c r="AW341" s="14" t="s">
        <v>30</v>
      </c>
      <c r="AX341" s="14" t="s">
        <v>81</v>
      </c>
      <c r="AY341" s="221" t="s">
        <v>136</v>
      </c>
    </row>
    <row r="342" spans="1:65" s="2" customFormat="1" ht="24">
      <c r="A342" s="34"/>
      <c r="B342" s="35"/>
      <c r="C342" s="186" t="s">
        <v>512</v>
      </c>
      <c r="D342" s="186" t="s">
        <v>138</v>
      </c>
      <c r="E342" s="187" t="s">
        <v>471</v>
      </c>
      <c r="F342" s="188" t="s">
        <v>472</v>
      </c>
      <c r="G342" s="189" t="s">
        <v>234</v>
      </c>
      <c r="H342" s="190">
        <v>30.126000000000001</v>
      </c>
      <c r="I342" s="191"/>
      <c r="J342" s="192">
        <f>ROUND(I342*H342,2)</f>
        <v>0</v>
      </c>
      <c r="K342" s="188" t="s">
        <v>142</v>
      </c>
      <c r="L342" s="39"/>
      <c r="M342" s="193" t="s">
        <v>1</v>
      </c>
      <c r="N342" s="194" t="s">
        <v>38</v>
      </c>
      <c r="O342" s="71"/>
      <c r="P342" s="195">
        <f>O342*H342</f>
        <v>0</v>
      </c>
      <c r="Q342" s="195">
        <v>0</v>
      </c>
      <c r="R342" s="195">
        <f>Q342*H342</f>
        <v>0</v>
      </c>
      <c r="S342" s="195">
        <v>0</v>
      </c>
      <c r="T342" s="196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7" t="s">
        <v>176</v>
      </c>
      <c r="AT342" s="197" t="s">
        <v>138</v>
      </c>
      <c r="AU342" s="197" t="s">
        <v>83</v>
      </c>
      <c r="AY342" s="17" t="s">
        <v>136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17" t="s">
        <v>81</v>
      </c>
      <c r="BK342" s="198">
        <f>ROUND(I342*H342,2)</f>
        <v>0</v>
      </c>
      <c r="BL342" s="17" t="s">
        <v>176</v>
      </c>
      <c r="BM342" s="197" t="s">
        <v>516</v>
      </c>
    </row>
    <row r="343" spans="1:65" s="13" customFormat="1">
      <c r="B343" s="199"/>
      <c r="C343" s="200"/>
      <c r="D343" s="201" t="s">
        <v>151</v>
      </c>
      <c r="E343" s="202" t="s">
        <v>1</v>
      </c>
      <c r="F343" s="203" t="s">
        <v>629</v>
      </c>
      <c r="G343" s="200"/>
      <c r="H343" s="204">
        <v>30.126000000000001</v>
      </c>
      <c r="I343" s="205"/>
      <c r="J343" s="200"/>
      <c r="K343" s="200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151</v>
      </c>
      <c r="AU343" s="210" t="s">
        <v>83</v>
      </c>
      <c r="AV343" s="13" t="s">
        <v>83</v>
      </c>
      <c r="AW343" s="13" t="s">
        <v>30</v>
      </c>
      <c r="AX343" s="13" t="s">
        <v>73</v>
      </c>
      <c r="AY343" s="210" t="s">
        <v>136</v>
      </c>
    </row>
    <row r="344" spans="1:65" s="14" customFormat="1">
      <c r="B344" s="211"/>
      <c r="C344" s="212"/>
      <c r="D344" s="201" t="s">
        <v>151</v>
      </c>
      <c r="E344" s="213" t="s">
        <v>1</v>
      </c>
      <c r="F344" s="214" t="s">
        <v>153</v>
      </c>
      <c r="G344" s="212"/>
      <c r="H344" s="215">
        <v>30.126000000000001</v>
      </c>
      <c r="I344" s="216"/>
      <c r="J344" s="212"/>
      <c r="K344" s="212"/>
      <c r="L344" s="217"/>
      <c r="M344" s="218"/>
      <c r="N344" s="219"/>
      <c r="O344" s="219"/>
      <c r="P344" s="219"/>
      <c r="Q344" s="219"/>
      <c r="R344" s="219"/>
      <c r="S344" s="219"/>
      <c r="T344" s="220"/>
      <c r="AT344" s="221" t="s">
        <v>151</v>
      </c>
      <c r="AU344" s="221" t="s">
        <v>83</v>
      </c>
      <c r="AV344" s="14" t="s">
        <v>143</v>
      </c>
      <c r="AW344" s="14" t="s">
        <v>30</v>
      </c>
      <c r="AX344" s="14" t="s">
        <v>81</v>
      </c>
      <c r="AY344" s="221" t="s">
        <v>136</v>
      </c>
    </row>
    <row r="345" spans="1:65" s="2" customFormat="1" ht="24">
      <c r="A345" s="34"/>
      <c r="B345" s="35"/>
      <c r="C345" s="222" t="s">
        <v>331</v>
      </c>
      <c r="D345" s="222" t="s">
        <v>183</v>
      </c>
      <c r="E345" s="223" t="s">
        <v>475</v>
      </c>
      <c r="F345" s="224" t="s">
        <v>476</v>
      </c>
      <c r="G345" s="225" t="s">
        <v>234</v>
      </c>
      <c r="H345" s="226">
        <v>35.112000000000002</v>
      </c>
      <c r="I345" s="227"/>
      <c r="J345" s="228">
        <f>ROUND(I345*H345,2)</f>
        <v>0</v>
      </c>
      <c r="K345" s="224" t="s">
        <v>1</v>
      </c>
      <c r="L345" s="229"/>
      <c r="M345" s="230" t="s">
        <v>1</v>
      </c>
      <c r="N345" s="231" t="s">
        <v>38</v>
      </c>
      <c r="O345" s="71"/>
      <c r="P345" s="195">
        <f>O345*H345</f>
        <v>0</v>
      </c>
      <c r="Q345" s="195">
        <v>0</v>
      </c>
      <c r="R345" s="195">
        <f>Q345*H345</f>
        <v>0</v>
      </c>
      <c r="S345" s="195">
        <v>0</v>
      </c>
      <c r="T345" s="196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7" t="s">
        <v>217</v>
      </c>
      <c r="AT345" s="197" t="s">
        <v>183</v>
      </c>
      <c r="AU345" s="197" t="s">
        <v>83</v>
      </c>
      <c r="AY345" s="17" t="s">
        <v>136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17" t="s">
        <v>81</v>
      </c>
      <c r="BK345" s="198">
        <f>ROUND(I345*H345,2)</f>
        <v>0</v>
      </c>
      <c r="BL345" s="17" t="s">
        <v>176</v>
      </c>
      <c r="BM345" s="197" t="s">
        <v>521</v>
      </c>
    </row>
    <row r="346" spans="1:65" s="13" customFormat="1">
      <c r="B346" s="199"/>
      <c r="C346" s="200"/>
      <c r="D346" s="201" t="s">
        <v>151</v>
      </c>
      <c r="E346" s="202" t="s">
        <v>1</v>
      </c>
      <c r="F346" s="203" t="s">
        <v>630</v>
      </c>
      <c r="G346" s="200"/>
      <c r="H346" s="204">
        <v>35.112000000000002</v>
      </c>
      <c r="I346" s="205"/>
      <c r="J346" s="200"/>
      <c r="K346" s="200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151</v>
      </c>
      <c r="AU346" s="210" t="s">
        <v>83</v>
      </c>
      <c r="AV346" s="13" t="s">
        <v>83</v>
      </c>
      <c r="AW346" s="13" t="s">
        <v>30</v>
      </c>
      <c r="AX346" s="13" t="s">
        <v>73</v>
      </c>
      <c r="AY346" s="210" t="s">
        <v>136</v>
      </c>
    </row>
    <row r="347" spans="1:65" s="14" customFormat="1">
      <c r="B347" s="211"/>
      <c r="C347" s="212"/>
      <c r="D347" s="201" t="s">
        <v>151</v>
      </c>
      <c r="E347" s="213" t="s">
        <v>1</v>
      </c>
      <c r="F347" s="214" t="s">
        <v>153</v>
      </c>
      <c r="G347" s="212"/>
      <c r="H347" s="215">
        <v>35.112000000000002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151</v>
      </c>
      <c r="AU347" s="221" t="s">
        <v>83</v>
      </c>
      <c r="AV347" s="14" t="s">
        <v>143</v>
      </c>
      <c r="AW347" s="14" t="s">
        <v>30</v>
      </c>
      <c r="AX347" s="14" t="s">
        <v>81</v>
      </c>
      <c r="AY347" s="221" t="s">
        <v>136</v>
      </c>
    </row>
    <row r="348" spans="1:65" s="2" customFormat="1" ht="21.75" customHeight="1">
      <c r="A348" s="34"/>
      <c r="B348" s="35"/>
      <c r="C348" s="186" t="s">
        <v>523</v>
      </c>
      <c r="D348" s="186" t="s">
        <v>138</v>
      </c>
      <c r="E348" s="187" t="s">
        <v>480</v>
      </c>
      <c r="F348" s="188" t="s">
        <v>481</v>
      </c>
      <c r="G348" s="189" t="s">
        <v>234</v>
      </c>
      <c r="H348" s="190">
        <v>58.9</v>
      </c>
      <c r="I348" s="191"/>
      <c r="J348" s="192">
        <f>ROUND(I348*H348,2)</f>
        <v>0</v>
      </c>
      <c r="K348" s="188" t="s">
        <v>142</v>
      </c>
      <c r="L348" s="39"/>
      <c r="M348" s="193" t="s">
        <v>1</v>
      </c>
      <c r="N348" s="194" t="s">
        <v>38</v>
      </c>
      <c r="O348" s="71"/>
      <c r="P348" s="195">
        <f>O348*H348</f>
        <v>0</v>
      </c>
      <c r="Q348" s="195">
        <v>3.7530000000000002E-4</v>
      </c>
      <c r="R348" s="195">
        <f>Q348*H348</f>
        <v>2.210517E-2</v>
      </c>
      <c r="S348" s="195">
        <v>0</v>
      </c>
      <c r="T348" s="196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7" t="s">
        <v>176</v>
      </c>
      <c r="AT348" s="197" t="s">
        <v>138</v>
      </c>
      <c r="AU348" s="197" t="s">
        <v>83</v>
      </c>
      <c r="AY348" s="17" t="s">
        <v>136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7" t="s">
        <v>81</v>
      </c>
      <c r="BK348" s="198">
        <f>ROUND(I348*H348,2)</f>
        <v>0</v>
      </c>
      <c r="BL348" s="17" t="s">
        <v>176</v>
      </c>
      <c r="BM348" s="197" t="s">
        <v>526</v>
      </c>
    </row>
    <row r="349" spans="1:65" s="2" customFormat="1" ht="16.5" customHeight="1">
      <c r="A349" s="34"/>
      <c r="B349" s="35"/>
      <c r="C349" s="222" t="s">
        <v>336</v>
      </c>
      <c r="D349" s="222" t="s">
        <v>183</v>
      </c>
      <c r="E349" s="223" t="s">
        <v>483</v>
      </c>
      <c r="F349" s="224" t="s">
        <v>484</v>
      </c>
      <c r="G349" s="225" t="s">
        <v>234</v>
      </c>
      <c r="H349" s="226">
        <v>67.734999999999999</v>
      </c>
      <c r="I349" s="227"/>
      <c r="J349" s="228">
        <f>ROUND(I349*H349,2)</f>
        <v>0</v>
      </c>
      <c r="K349" s="224" t="s">
        <v>1</v>
      </c>
      <c r="L349" s="229"/>
      <c r="M349" s="230" t="s">
        <v>1</v>
      </c>
      <c r="N349" s="231" t="s">
        <v>38</v>
      </c>
      <c r="O349" s="71"/>
      <c r="P349" s="195">
        <f>O349*H349</f>
        <v>0</v>
      </c>
      <c r="Q349" s="195">
        <v>0</v>
      </c>
      <c r="R349" s="195">
        <f>Q349*H349</f>
        <v>0</v>
      </c>
      <c r="S349" s="195">
        <v>0</v>
      </c>
      <c r="T349" s="196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7" t="s">
        <v>217</v>
      </c>
      <c r="AT349" s="197" t="s">
        <v>183</v>
      </c>
      <c r="AU349" s="197" t="s">
        <v>83</v>
      </c>
      <c r="AY349" s="17" t="s">
        <v>136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17" t="s">
        <v>81</v>
      </c>
      <c r="BK349" s="198">
        <f>ROUND(I349*H349,2)</f>
        <v>0</v>
      </c>
      <c r="BL349" s="17" t="s">
        <v>176</v>
      </c>
      <c r="BM349" s="197" t="s">
        <v>529</v>
      </c>
    </row>
    <row r="350" spans="1:65" s="13" customFormat="1">
      <c r="B350" s="199"/>
      <c r="C350" s="200"/>
      <c r="D350" s="201" t="s">
        <v>151</v>
      </c>
      <c r="E350" s="202" t="s">
        <v>1</v>
      </c>
      <c r="F350" s="203" t="s">
        <v>631</v>
      </c>
      <c r="G350" s="200"/>
      <c r="H350" s="204">
        <v>67.734999999999999</v>
      </c>
      <c r="I350" s="205"/>
      <c r="J350" s="200"/>
      <c r="K350" s="200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151</v>
      </c>
      <c r="AU350" s="210" t="s">
        <v>83</v>
      </c>
      <c r="AV350" s="13" t="s">
        <v>83</v>
      </c>
      <c r="AW350" s="13" t="s">
        <v>30</v>
      </c>
      <c r="AX350" s="13" t="s">
        <v>73</v>
      </c>
      <c r="AY350" s="210" t="s">
        <v>136</v>
      </c>
    </row>
    <row r="351" spans="1:65" s="14" customFormat="1">
      <c r="B351" s="211"/>
      <c r="C351" s="212"/>
      <c r="D351" s="201" t="s">
        <v>151</v>
      </c>
      <c r="E351" s="213" t="s">
        <v>1</v>
      </c>
      <c r="F351" s="214" t="s">
        <v>153</v>
      </c>
      <c r="G351" s="212"/>
      <c r="H351" s="215">
        <v>67.734999999999999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151</v>
      </c>
      <c r="AU351" s="221" t="s">
        <v>83</v>
      </c>
      <c r="AV351" s="14" t="s">
        <v>143</v>
      </c>
      <c r="AW351" s="14" t="s">
        <v>30</v>
      </c>
      <c r="AX351" s="14" t="s">
        <v>81</v>
      </c>
      <c r="AY351" s="221" t="s">
        <v>136</v>
      </c>
    </row>
    <row r="352" spans="1:65" s="2" customFormat="1" ht="24">
      <c r="A352" s="34"/>
      <c r="B352" s="35"/>
      <c r="C352" s="186" t="s">
        <v>534</v>
      </c>
      <c r="D352" s="186" t="s">
        <v>138</v>
      </c>
      <c r="E352" s="187" t="s">
        <v>488</v>
      </c>
      <c r="F352" s="188" t="s">
        <v>489</v>
      </c>
      <c r="G352" s="189" t="s">
        <v>234</v>
      </c>
      <c r="H352" s="190">
        <v>30.736000000000001</v>
      </c>
      <c r="I352" s="191"/>
      <c r="J352" s="192">
        <f>ROUND(I352*H352,2)</f>
        <v>0</v>
      </c>
      <c r="K352" s="188" t="s">
        <v>1</v>
      </c>
      <c r="L352" s="39"/>
      <c r="M352" s="193" t="s">
        <v>1</v>
      </c>
      <c r="N352" s="194" t="s">
        <v>38</v>
      </c>
      <c r="O352" s="71"/>
      <c r="P352" s="195">
        <f>O352*H352</f>
        <v>0</v>
      </c>
      <c r="Q352" s="195">
        <v>0</v>
      </c>
      <c r="R352" s="195">
        <f>Q352*H352</f>
        <v>0</v>
      </c>
      <c r="S352" s="195">
        <v>0</v>
      </c>
      <c r="T352" s="196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7" t="s">
        <v>176</v>
      </c>
      <c r="AT352" s="197" t="s">
        <v>138</v>
      </c>
      <c r="AU352" s="197" t="s">
        <v>83</v>
      </c>
      <c r="AY352" s="17" t="s">
        <v>136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17" t="s">
        <v>81</v>
      </c>
      <c r="BK352" s="198">
        <f>ROUND(I352*H352,2)</f>
        <v>0</v>
      </c>
      <c r="BL352" s="17" t="s">
        <v>176</v>
      </c>
      <c r="BM352" s="197" t="s">
        <v>537</v>
      </c>
    </row>
    <row r="353" spans="1:65" s="13" customFormat="1" ht="22.5">
      <c r="B353" s="199"/>
      <c r="C353" s="200"/>
      <c r="D353" s="201" t="s">
        <v>151</v>
      </c>
      <c r="E353" s="202" t="s">
        <v>1</v>
      </c>
      <c r="F353" s="203" t="s">
        <v>632</v>
      </c>
      <c r="G353" s="200"/>
      <c r="H353" s="204">
        <v>30.736000000000001</v>
      </c>
      <c r="I353" s="205"/>
      <c r="J353" s="200"/>
      <c r="K353" s="200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151</v>
      </c>
      <c r="AU353" s="210" t="s">
        <v>83</v>
      </c>
      <c r="AV353" s="13" t="s">
        <v>83</v>
      </c>
      <c r="AW353" s="13" t="s">
        <v>30</v>
      </c>
      <c r="AX353" s="13" t="s">
        <v>73</v>
      </c>
      <c r="AY353" s="210" t="s">
        <v>136</v>
      </c>
    </row>
    <row r="354" spans="1:65" s="14" customFormat="1">
      <c r="B354" s="211"/>
      <c r="C354" s="212"/>
      <c r="D354" s="201" t="s">
        <v>151</v>
      </c>
      <c r="E354" s="213" t="s">
        <v>1</v>
      </c>
      <c r="F354" s="214" t="s">
        <v>153</v>
      </c>
      <c r="G354" s="212"/>
      <c r="H354" s="215">
        <v>30.736000000000001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151</v>
      </c>
      <c r="AU354" s="221" t="s">
        <v>83</v>
      </c>
      <c r="AV354" s="14" t="s">
        <v>143</v>
      </c>
      <c r="AW354" s="14" t="s">
        <v>30</v>
      </c>
      <c r="AX354" s="14" t="s">
        <v>81</v>
      </c>
      <c r="AY354" s="221" t="s">
        <v>136</v>
      </c>
    </row>
    <row r="355" spans="1:65" s="2" customFormat="1" ht="24">
      <c r="A355" s="34"/>
      <c r="B355" s="35"/>
      <c r="C355" s="186" t="s">
        <v>340</v>
      </c>
      <c r="D355" s="186" t="s">
        <v>138</v>
      </c>
      <c r="E355" s="187" t="s">
        <v>492</v>
      </c>
      <c r="F355" s="188" t="s">
        <v>493</v>
      </c>
      <c r="G355" s="189" t="s">
        <v>234</v>
      </c>
      <c r="H355" s="190">
        <v>119.152</v>
      </c>
      <c r="I355" s="191"/>
      <c r="J355" s="192">
        <f>ROUND(I355*H355,2)</f>
        <v>0</v>
      </c>
      <c r="K355" s="188" t="s">
        <v>142</v>
      </c>
      <c r="L355" s="39"/>
      <c r="M355" s="193" t="s">
        <v>1</v>
      </c>
      <c r="N355" s="194" t="s">
        <v>38</v>
      </c>
      <c r="O355" s="71"/>
      <c r="P355" s="195">
        <f>O355*H355</f>
        <v>0</v>
      </c>
      <c r="Q355" s="195">
        <v>0</v>
      </c>
      <c r="R355" s="195">
        <f>Q355*H355</f>
        <v>0</v>
      </c>
      <c r="S355" s="195">
        <v>0</v>
      </c>
      <c r="T355" s="196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7" t="s">
        <v>176</v>
      </c>
      <c r="AT355" s="197" t="s">
        <v>138</v>
      </c>
      <c r="AU355" s="197" t="s">
        <v>83</v>
      </c>
      <c r="AY355" s="17" t="s">
        <v>136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17" t="s">
        <v>81</v>
      </c>
      <c r="BK355" s="198">
        <f>ROUND(I355*H355,2)</f>
        <v>0</v>
      </c>
      <c r="BL355" s="17" t="s">
        <v>176</v>
      </c>
      <c r="BM355" s="197" t="s">
        <v>543</v>
      </c>
    </row>
    <row r="356" spans="1:65" s="2" customFormat="1" ht="24">
      <c r="A356" s="34"/>
      <c r="B356" s="35"/>
      <c r="C356" s="222" t="s">
        <v>546</v>
      </c>
      <c r="D356" s="222" t="s">
        <v>183</v>
      </c>
      <c r="E356" s="223" t="s">
        <v>496</v>
      </c>
      <c r="F356" s="224" t="s">
        <v>497</v>
      </c>
      <c r="G356" s="225" t="s">
        <v>234</v>
      </c>
      <c r="H356" s="226">
        <v>125.11</v>
      </c>
      <c r="I356" s="227"/>
      <c r="J356" s="228">
        <f>ROUND(I356*H356,2)</f>
        <v>0</v>
      </c>
      <c r="K356" s="224" t="s">
        <v>142</v>
      </c>
      <c r="L356" s="229"/>
      <c r="M356" s="230" t="s">
        <v>1</v>
      </c>
      <c r="N356" s="231" t="s">
        <v>38</v>
      </c>
      <c r="O356" s="71"/>
      <c r="P356" s="195">
        <f>O356*H356</f>
        <v>0</v>
      </c>
      <c r="Q356" s="195">
        <v>8.0000000000000004E-4</v>
      </c>
      <c r="R356" s="195">
        <f>Q356*H356</f>
        <v>0.10008800000000001</v>
      </c>
      <c r="S356" s="195">
        <v>0</v>
      </c>
      <c r="T356" s="196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7" t="s">
        <v>217</v>
      </c>
      <c r="AT356" s="197" t="s">
        <v>183</v>
      </c>
      <c r="AU356" s="197" t="s">
        <v>83</v>
      </c>
      <c r="AY356" s="17" t="s">
        <v>136</v>
      </c>
      <c r="BE356" s="198">
        <f>IF(N356="základní",J356,0)</f>
        <v>0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7" t="s">
        <v>81</v>
      </c>
      <c r="BK356" s="198">
        <f>ROUND(I356*H356,2)</f>
        <v>0</v>
      </c>
      <c r="BL356" s="17" t="s">
        <v>176</v>
      </c>
      <c r="BM356" s="197" t="s">
        <v>550</v>
      </c>
    </row>
    <row r="357" spans="1:65" s="13" customFormat="1">
      <c r="B357" s="199"/>
      <c r="C357" s="200"/>
      <c r="D357" s="201" t="s">
        <v>151</v>
      </c>
      <c r="E357" s="202" t="s">
        <v>1</v>
      </c>
      <c r="F357" s="203" t="s">
        <v>633</v>
      </c>
      <c r="G357" s="200"/>
      <c r="H357" s="204">
        <v>125.11</v>
      </c>
      <c r="I357" s="205"/>
      <c r="J357" s="200"/>
      <c r="K357" s="200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151</v>
      </c>
      <c r="AU357" s="210" t="s">
        <v>83</v>
      </c>
      <c r="AV357" s="13" t="s">
        <v>83</v>
      </c>
      <c r="AW357" s="13" t="s">
        <v>30</v>
      </c>
      <c r="AX357" s="13" t="s">
        <v>73</v>
      </c>
      <c r="AY357" s="210" t="s">
        <v>136</v>
      </c>
    </row>
    <row r="358" spans="1:65" s="14" customFormat="1">
      <c r="B358" s="211"/>
      <c r="C358" s="212"/>
      <c r="D358" s="201" t="s">
        <v>151</v>
      </c>
      <c r="E358" s="213" t="s">
        <v>1</v>
      </c>
      <c r="F358" s="214" t="s">
        <v>153</v>
      </c>
      <c r="G358" s="212"/>
      <c r="H358" s="215">
        <v>125.11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151</v>
      </c>
      <c r="AU358" s="221" t="s">
        <v>83</v>
      </c>
      <c r="AV358" s="14" t="s">
        <v>143</v>
      </c>
      <c r="AW358" s="14" t="s">
        <v>30</v>
      </c>
      <c r="AX358" s="14" t="s">
        <v>81</v>
      </c>
      <c r="AY358" s="221" t="s">
        <v>136</v>
      </c>
    </row>
    <row r="359" spans="1:65" s="2" customFormat="1" ht="21.75" customHeight="1">
      <c r="A359" s="34"/>
      <c r="B359" s="35"/>
      <c r="C359" s="186" t="s">
        <v>345</v>
      </c>
      <c r="D359" s="186" t="s">
        <v>138</v>
      </c>
      <c r="E359" s="187" t="s">
        <v>500</v>
      </c>
      <c r="F359" s="188" t="s">
        <v>501</v>
      </c>
      <c r="G359" s="189" t="s">
        <v>141</v>
      </c>
      <c r="H359" s="190">
        <v>27.4</v>
      </c>
      <c r="I359" s="191"/>
      <c r="J359" s="192">
        <f>ROUND(I359*H359,2)</f>
        <v>0</v>
      </c>
      <c r="K359" s="188" t="s">
        <v>142</v>
      </c>
      <c r="L359" s="39"/>
      <c r="M359" s="193" t="s">
        <v>1</v>
      </c>
      <c r="N359" s="194" t="s">
        <v>38</v>
      </c>
      <c r="O359" s="71"/>
      <c r="P359" s="195">
        <f>O359*H359</f>
        <v>0</v>
      </c>
      <c r="Q359" s="195">
        <v>1.1E-4</v>
      </c>
      <c r="R359" s="195">
        <f>Q359*H359</f>
        <v>3.0139999999999998E-3</v>
      </c>
      <c r="S359" s="195">
        <v>0</v>
      </c>
      <c r="T359" s="196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7" t="s">
        <v>176</v>
      </c>
      <c r="AT359" s="197" t="s">
        <v>138</v>
      </c>
      <c r="AU359" s="197" t="s">
        <v>83</v>
      </c>
      <c r="AY359" s="17" t="s">
        <v>136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17" t="s">
        <v>81</v>
      </c>
      <c r="BK359" s="198">
        <f>ROUND(I359*H359,2)</f>
        <v>0</v>
      </c>
      <c r="BL359" s="17" t="s">
        <v>176</v>
      </c>
      <c r="BM359" s="197" t="s">
        <v>634</v>
      </c>
    </row>
    <row r="360" spans="1:65" s="13" customFormat="1">
      <c r="B360" s="199"/>
      <c r="C360" s="200"/>
      <c r="D360" s="201" t="s">
        <v>151</v>
      </c>
      <c r="E360" s="202" t="s">
        <v>1</v>
      </c>
      <c r="F360" s="203" t="s">
        <v>635</v>
      </c>
      <c r="G360" s="200"/>
      <c r="H360" s="204">
        <v>27.4</v>
      </c>
      <c r="I360" s="205"/>
      <c r="J360" s="200"/>
      <c r="K360" s="200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151</v>
      </c>
      <c r="AU360" s="210" t="s">
        <v>83</v>
      </c>
      <c r="AV360" s="13" t="s">
        <v>83</v>
      </c>
      <c r="AW360" s="13" t="s">
        <v>30</v>
      </c>
      <c r="AX360" s="13" t="s">
        <v>73</v>
      </c>
      <c r="AY360" s="210" t="s">
        <v>136</v>
      </c>
    </row>
    <row r="361" spans="1:65" s="14" customFormat="1">
      <c r="B361" s="211"/>
      <c r="C361" s="212"/>
      <c r="D361" s="201" t="s">
        <v>151</v>
      </c>
      <c r="E361" s="213" t="s">
        <v>1</v>
      </c>
      <c r="F361" s="214" t="s">
        <v>153</v>
      </c>
      <c r="G361" s="212"/>
      <c r="H361" s="215">
        <v>27.4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151</v>
      </c>
      <c r="AU361" s="221" t="s">
        <v>83</v>
      </c>
      <c r="AV361" s="14" t="s">
        <v>143</v>
      </c>
      <c r="AW361" s="14" t="s">
        <v>30</v>
      </c>
      <c r="AX361" s="14" t="s">
        <v>81</v>
      </c>
      <c r="AY361" s="221" t="s">
        <v>136</v>
      </c>
    </row>
    <row r="362" spans="1:65" s="2" customFormat="1" ht="16.5" customHeight="1">
      <c r="A362" s="34"/>
      <c r="B362" s="35"/>
      <c r="C362" s="222" t="s">
        <v>636</v>
      </c>
      <c r="D362" s="222" t="s">
        <v>183</v>
      </c>
      <c r="E362" s="223" t="s">
        <v>505</v>
      </c>
      <c r="F362" s="224" t="s">
        <v>506</v>
      </c>
      <c r="G362" s="225" t="s">
        <v>141</v>
      </c>
      <c r="H362" s="226">
        <v>28.77</v>
      </c>
      <c r="I362" s="227"/>
      <c r="J362" s="228">
        <f>ROUND(I362*H362,2)</f>
        <v>0</v>
      </c>
      <c r="K362" s="224" t="s">
        <v>1</v>
      </c>
      <c r="L362" s="229"/>
      <c r="M362" s="230" t="s">
        <v>1</v>
      </c>
      <c r="N362" s="231" t="s">
        <v>38</v>
      </c>
      <c r="O362" s="71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217</v>
      </c>
      <c r="AT362" s="197" t="s">
        <v>183</v>
      </c>
      <c r="AU362" s="197" t="s">
        <v>83</v>
      </c>
      <c r="AY362" s="17" t="s">
        <v>136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7" t="s">
        <v>81</v>
      </c>
      <c r="BK362" s="198">
        <f>ROUND(I362*H362,2)</f>
        <v>0</v>
      </c>
      <c r="BL362" s="17" t="s">
        <v>176</v>
      </c>
      <c r="BM362" s="197" t="s">
        <v>637</v>
      </c>
    </row>
    <row r="363" spans="1:65" s="13" customFormat="1">
      <c r="B363" s="199"/>
      <c r="C363" s="200"/>
      <c r="D363" s="201" t="s">
        <v>151</v>
      </c>
      <c r="E363" s="202" t="s">
        <v>1</v>
      </c>
      <c r="F363" s="203" t="s">
        <v>638</v>
      </c>
      <c r="G363" s="200"/>
      <c r="H363" s="204">
        <v>28.77</v>
      </c>
      <c r="I363" s="205"/>
      <c r="J363" s="200"/>
      <c r="K363" s="200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151</v>
      </c>
      <c r="AU363" s="210" t="s">
        <v>83</v>
      </c>
      <c r="AV363" s="13" t="s">
        <v>83</v>
      </c>
      <c r="AW363" s="13" t="s">
        <v>30</v>
      </c>
      <c r="AX363" s="13" t="s">
        <v>73</v>
      </c>
      <c r="AY363" s="210" t="s">
        <v>136</v>
      </c>
    </row>
    <row r="364" spans="1:65" s="14" customFormat="1">
      <c r="B364" s="211"/>
      <c r="C364" s="212"/>
      <c r="D364" s="201" t="s">
        <v>151</v>
      </c>
      <c r="E364" s="213" t="s">
        <v>1</v>
      </c>
      <c r="F364" s="214" t="s">
        <v>153</v>
      </c>
      <c r="G364" s="212"/>
      <c r="H364" s="215">
        <v>28.77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151</v>
      </c>
      <c r="AU364" s="221" t="s">
        <v>83</v>
      </c>
      <c r="AV364" s="14" t="s">
        <v>143</v>
      </c>
      <c r="AW364" s="14" t="s">
        <v>30</v>
      </c>
      <c r="AX364" s="14" t="s">
        <v>81</v>
      </c>
      <c r="AY364" s="221" t="s">
        <v>136</v>
      </c>
    </row>
    <row r="365" spans="1:65" s="2" customFormat="1" ht="24">
      <c r="A365" s="34"/>
      <c r="B365" s="35"/>
      <c r="C365" s="222" t="s">
        <v>350</v>
      </c>
      <c r="D365" s="222" t="s">
        <v>183</v>
      </c>
      <c r="E365" s="223" t="s">
        <v>509</v>
      </c>
      <c r="F365" s="224" t="s">
        <v>510</v>
      </c>
      <c r="G365" s="225" t="s">
        <v>192</v>
      </c>
      <c r="H365" s="226">
        <v>100</v>
      </c>
      <c r="I365" s="227"/>
      <c r="J365" s="228">
        <f>ROUND(I365*H365,2)</f>
        <v>0</v>
      </c>
      <c r="K365" s="224" t="s">
        <v>1</v>
      </c>
      <c r="L365" s="229"/>
      <c r="M365" s="230" t="s">
        <v>1</v>
      </c>
      <c r="N365" s="231" t="s">
        <v>38</v>
      </c>
      <c r="O365" s="71"/>
      <c r="P365" s="195">
        <f>O365*H365</f>
        <v>0</v>
      </c>
      <c r="Q365" s="195">
        <v>0</v>
      </c>
      <c r="R365" s="195">
        <f>Q365*H365</f>
        <v>0</v>
      </c>
      <c r="S365" s="195">
        <v>0</v>
      </c>
      <c r="T365" s="196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7" t="s">
        <v>217</v>
      </c>
      <c r="AT365" s="197" t="s">
        <v>183</v>
      </c>
      <c r="AU365" s="197" t="s">
        <v>83</v>
      </c>
      <c r="AY365" s="17" t="s">
        <v>136</v>
      </c>
      <c r="BE365" s="198">
        <f>IF(N365="základní",J365,0)</f>
        <v>0</v>
      </c>
      <c r="BF365" s="198">
        <f>IF(N365="snížená",J365,0)</f>
        <v>0</v>
      </c>
      <c r="BG365" s="198">
        <f>IF(N365="zákl. přenesená",J365,0)</f>
        <v>0</v>
      </c>
      <c r="BH365" s="198">
        <f>IF(N365="sníž. přenesená",J365,0)</f>
        <v>0</v>
      </c>
      <c r="BI365" s="198">
        <f>IF(N365="nulová",J365,0)</f>
        <v>0</v>
      </c>
      <c r="BJ365" s="17" t="s">
        <v>81</v>
      </c>
      <c r="BK365" s="198">
        <f>ROUND(I365*H365,2)</f>
        <v>0</v>
      </c>
      <c r="BL365" s="17" t="s">
        <v>176</v>
      </c>
      <c r="BM365" s="197" t="s">
        <v>639</v>
      </c>
    </row>
    <row r="366" spans="1:65" s="2" customFormat="1" ht="24">
      <c r="A366" s="34"/>
      <c r="B366" s="35"/>
      <c r="C366" s="186" t="s">
        <v>640</v>
      </c>
      <c r="D366" s="186" t="s">
        <v>138</v>
      </c>
      <c r="E366" s="187" t="s">
        <v>513</v>
      </c>
      <c r="F366" s="188" t="s">
        <v>514</v>
      </c>
      <c r="G366" s="189" t="s">
        <v>515</v>
      </c>
      <c r="H366" s="236"/>
      <c r="I366" s="191"/>
      <c r="J366" s="192">
        <f>ROUND(I366*H366,2)</f>
        <v>0</v>
      </c>
      <c r="K366" s="188" t="s">
        <v>142</v>
      </c>
      <c r="L366" s="39"/>
      <c r="M366" s="193" t="s">
        <v>1</v>
      </c>
      <c r="N366" s="194" t="s">
        <v>38</v>
      </c>
      <c r="O366" s="71"/>
      <c r="P366" s="195">
        <f>O366*H366</f>
        <v>0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7" t="s">
        <v>176</v>
      </c>
      <c r="AT366" s="197" t="s">
        <v>138</v>
      </c>
      <c r="AU366" s="197" t="s">
        <v>83</v>
      </c>
      <c r="AY366" s="17" t="s">
        <v>136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7" t="s">
        <v>81</v>
      </c>
      <c r="BK366" s="198">
        <f>ROUND(I366*H366,2)</f>
        <v>0</v>
      </c>
      <c r="BL366" s="17" t="s">
        <v>176</v>
      </c>
      <c r="BM366" s="197" t="s">
        <v>641</v>
      </c>
    </row>
    <row r="367" spans="1:65" s="12" customFormat="1" ht="22.9" customHeight="1">
      <c r="B367" s="170"/>
      <c r="C367" s="171"/>
      <c r="D367" s="172" t="s">
        <v>72</v>
      </c>
      <c r="E367" s="184" t="s">
        <v>517</v>
      </c>
      <c r="F367" s="184" t="s">
        <v>518</v>
      </c>
      <c r="G367" s="171"/>
      <c r="H367" s="171"/>
      <c r="I367" s="174"/>
      <c r="J367" s="185">
        <f>BK367</f>
        <v>0</v>
      </c>
      <c r="K367" s="171"/>
      <c r="L367" s="176"/>
      <c r="M367" s="177"/>
      <c r="N367" s="178"/>
      <c r="O367" s="178"/>
      <c r="P367" s="179">
        <f>SUM(P368:P373)</f>
        <v>0</v>
      </c>
      <c r="Q367" s="178"/>
      <c r="R367" s="179">
        <f>SUM(R368:R373)</f>
        <v>9.5118519999999998E-2</v>
      </c>
      <c r="S367" s="178"/>
      <c r="T367" s="180">
        <f>SUM(T368:T373)</f>
        <v>0</v>
      </c>
      <c r="AR367" s="181" t="s">
        <v>83</v>
      </c>
      <c r="AT367" s="182" t="s">
        <v>72</v>
      </c>
      <c r="AU367" s="182" t="s">
        <v>81</v>
      </c>
      <c r="AY367" s="181" t="s">
        <v>136</v>
      </c>
      <c r="BK367" s="183">
        <f>SUM(BK368:BK373)</f>
        <v>0</v>
      </c>
    </row>
    <row r="368" spans="1:65" s="2" customFormat="1" ht="33" customHeight="1">
      <c r="A368" s="34"/>
      <c r="B368" s="35"/>
      <c r="C368" s="186" t="s">
        <v>355</v>
      </c>
      <c r="D368" s="186" t="s">
        <v>138</v>
      </c>
      <c r="E368" s="187" t="s">
        <v>519</v>
      </c>
      <c r="F368" s="188" t="s">
        <v>520</v>
      </c>
      <c r="G368" s="189" t="s">
        <v>234</v>
      </c>
      <c r="H368" s="190">
        <v>6.1</v>
      </c>
      <c r="I368" s="191"/>
      <c r="J368" s="192">
        <f>ROUND(I368*H368,2)</f>
        <v>0</v>
      </c>
      <c r="K368" s="188" t="s">
        <v>142</v>
      </c>
      <c r="L368" s="39"/>
      <c r="M368" s="193" t="s">
        <v>1</v>
      </c>
      <c r="N368" s="194" t="s">
        <v>38</v>
      </c>
      <c r="O368" s="71"/>
      <c r="P368" s="195">
        <f>O368*H368</f>
        <v>0</v>
      </c>
      <c r="Q368" s="195">
        <v>4.9319999999999995E-4</v>
      </c>
      <c r="R368" s="195">
        <f>Q368*H368</f>
        <v>3.0085199999999993E-3</v>
      </c>
      <c r="S368" s="195">
        <v>0</v>
      </c>
      <c r="T368" s="196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176</v>
      </c>
      <c r="AT368" s="197" t="s">
        <v>138</v>
      </c>
      <c r="AU368" s="197" t="s">
        <v>83</v>
      </c>
      <c r="AY368" s="17" t="s">
        <v>136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7" t="s">
        <v>81</v>
      </c>
      <c r="BK368" s="198">
        <f>ROUND(I368*H368,2)</f>
        <v>0</v>
      </c>
      <c r="BL368" s="17" t="s">
        <v>176</v>
      </c>
      <c r="BM368" s="197" t="s">
        <v>642</v>
      </c>
    </row>
    <row r="369" spans="1:65" s="13" customFormat="1">
      <c r="B369" s="199"/>
      <c r="C369" s="200"/>
      <c r="D369" s="201" t="s">
        <v>151</v>
      </c>
      <c r="E369" s="202" t="s">
        <v>1</v>
      </c>
      <c r="F369" s="203" t="s">
        <v>643</v>
      </c>
      <c r="G369" s="200"/>
      <c r="H369" s="204">
        <v>6.1</v>
      </c>
      <c r="I369" s="205"/>
      <c r="J369" s="200"/>
      <c r="K369" s="200"/>
      <c r="L369" s="206"/>
      <c r="M369" s="207"/>
      <c r="N369" s="208"/>
      <c r="O369" s="208"/>
      <c r="P369" s="208"/>
      <c r="Q369" s="208"/>
      <c r="R369" s="208"/>
      <c r="S369" s="208"/>
      <c r="T369" s="209"/>
      <c r="AT369" s="210" t="s">
        <v>151</v>
      </c>
      <c r="AU369" s="210" t="s">
        <v>83</v>
      </c>
      <c r="AV369" s="13" t="s">
        <v>83</v>
      </c>
      <c r="AW369" s="13" t="s">
        <v>30</v>
      </c>
      <c r="AX369" s="13" t="s">
        <v>73</v>
      </c>
      <c r="AY369" s="210" t="s">
        <v>136</v>
      </c>
    </row>
    <row r="370" spans="1:65" s="14" customFormat="1">
      <c r="B370" s="211"/>
      <c r="C370" s="212"/>
      <c r="D370" s="201" t="s">
        <v>151</v>
      </c>
      <c r="E370" s="213" t="s">
        <v>1</v>
      </c>
      <c r="F370" s="214" t="s">
        <v>153</v>
      </c>
      <c r="G370" s="212"/>
      <c r="H370" s="215">
        <v>6.1</v>
      </c>
      <c r="I370" s="216"/>
      <c r="J370" s="212"/>
      <c r="K370" s="212"/>
      <c r="L370" s="217"/>
      <c r="M370" s="218"/>
      <c r="N370" s="219"/>
      <c r="O370" s="219"/>
      <c r="P370" s="219"/>
      <c r="Q370" s="219"/>
      <c r="R370" s="219"/>
      <c r="S370" s="219"/>
      <c r="T370" s="220"/>
      <c r="AT370" s="221" t="s">
        <v>151</v>
      </c>
      <c r="AU370" s="221" t="s">
        <v>83</v>
      </c>
      <c r="AV370" s="14" t="s">
        <v>143</v>
      </c>
      <c r="AW370" s="14" t="s">
        <v>30</v>
      </c>
      <c r="AX370" s="14" t="s">
        <v>81</v>
      </c>
      <c r="AY370" s="221" t="s">
        <v>136</v>
      </c>
    </row>
    <row r="371" spans="1:65" s="2" customFormat="1" ht="21.75" customHeight="1">
      <c r="A371" s="34"/>
      <c r="B371" s="35"/>
      <c r="C371" s="222" t="s">
        <v>644</v>
      </c>
      <c r="D371" s="222" t="s">
        <v>183</v>
      </c>
      <c r="E371" s="223" t="s">
        <v>524</v>
      </c>
      <c r="F371" s="224" t="s">
        <v>525</v>
      </c>
      <c r="G371" s="225" t="s">
        <v>234</v>
      </c>
      <c r="H371" s="226">
        <v>6.1</v>
      </c>
      <c r="I371" s="227"/>
      <c r="J371" s="228">
        <f>ROUND(I371*H371,2)</f>
        <v>0</v>
      </c>
      <c r="K371" s="224" t="s">
        <v>142</v>
      </c>
      <c r="L371" s="229"/>
      <c r="M371" s="230" t="s">
        <v>1</v>
      </c>
      <c r="N371" s="231" t="s">
        <v>38</v>
      </c>
      <c r="O371" s="71"/>
      <c r="P371" s="195">
        <f>O371*H371</f>
        <v>0</v>
      </c>
      <c r="Q371" s="195">
        <v>1.5100000000000001E-2</v>
      </c>
      <c r="R371" s="195">
        <f>Q371*H371</f>
        <v>9.2109999999999997E-2</v>
      </c>
      <c r="S371" s="195">
        <v>0</v>
      </c>
      <c r="T371" s="196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7" t="s">
        <v>217</v>
      </c>
      <c r="AT371" s="197" t="s">
        <v>183</v>
      </c>
      <c r="AU371" s="197" t="s">
        <v>83</v>
      </c>
      <c r="AY371" s="17" t="s">
        <v>136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17" t="s">
        <v>81</v>
      </c>
      <c r="BK371" s="198">
        <f>ROUND(I371*H371,2)</f>
        <v>0</v>
      </c>
      <c r="BL371" s="17" t="s">
        <v>176</v>
      </c>
      <c r="BM371" s="197" t="s">
        <v>645</v>
      </c>
    </row>
    <row r="372" spans="1:65" s="2" customFormat="1" ht="21.75" customHeight="1">
      <c r="A372" s="34"/>
      <c r="B372" s="35"/>
      <c r="C372" s="186" t="s">
        <v>358</v>
      </c>
      <c r="D372" s="186" t="s">
        <v>138</v>
      </c>
      <c r="E372" s="187" t="s">
        <v>527</v>
      </c>
      <c r="F372" s="188" t="s">
        <v>528</v>
      </c>
      <c r="G372" s="189" t="s">
        <v>192</v>
      </c>
      <c r="H372" s="190">
        <v>1</v>
      </c>
      <c r="I372" s="191"/>
      <c r="J372" s="192">
        <f>ROUND(I372*H372,2)</f>
        <v>0</v>
      </c>
      <c r="K372" s="188" t="s">
        <v>1</v>
      </c>
      <c r="L372" s="39"/>
      <c r="M372" s="193" t="s">
        <v>1</v>
      </c>
      <c r="N372" s="194" t="s">
        <v>38</v>
      </c>
      <c r="O372" s="71"/>
      <c r="P372" s="195">
        <f>O372*H372</f>
        <v>0</v>
      </c>
      <c r="Q372" s="195">
        <v>0</v>
      </c>
      <c r="R372" s="195">
        <f>Q372*H372</f>
        <v>0</v>
      </c>
      <c r="S372" s="195">
        <v>0</v>
      </c>
      <c r="T372" s="196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7" t="s">
        <v>176</v>
      </c>
      <c r="AT372" s="197" t="s">
        <v>138</v>
      </c>
      <c r="AU372" s="197" t="s">
        <v>83</v>
      </c>
      <c r="AY372" s="17" t="s">
        <v>136</v>
      </c>
      <c r="BE372" s="198">
        <f>IF(N372="základní",J372,0)</f>
        <v>0</v>
      </c>
      <c r="BF372" s="198">
        <f>IF(N372="snížená",J372,0)</f>
        <v>0</v>
      </c>
      <c r="BG372" s="198">
        <f>IF(N372="zákl. přenesená",J372,0)</f>
        <v>0</v>
      </c>
      <c r="BH372" s="198">
        <f>IF(N372="sníž. přenesená",J372,0)</f>
        <v>0</v>
      </c>
      <c r="BI372" s="198">
        <f>IF(N372="nulová",J372,0)</f>
        <v>0</v>
      </c>
      <c r="BJ372" s="17" t="s">
        <v>81</v>
      </c>
      <c r="BK372" s="198">
        <f>ROUND(I372*H372,2)</f>
        <v>0</v>
      </c>
      <c r="BL372" s="17" t="s">
        <v>176</v>
      </c>
      <c r="BM372" s="197" t="s">
        <v>646</v>
      </c>
    </row>
    <row r="373" spans="1:65" s="2" customFormat="1" ht="29.25">
      <c r="A373" s="34"/>
      <c r="B373" s="35"/>
      <c r="C373" s="36"/>
      <c r="D373" s="201" t="s">
        <v>198</v>
      </c>
      <c r="E373" s="36"/>
      <c r="F373" s="232" t="s">
        <v>530</v>
      </c>
      <c r="G373" s="36"/>
      <c r="H373" s="36"/>
      <c r="I373" s="233"/>
      <c r="J373" s="36"/>
      <c r="K373" s="36"/>
      <c r="L373" s="39"/>
      <c r="M373" s="234"/>
      <c r="N373" s="235"/>
      <c r="O373" s="71"/>
      <c r="P373" s="71"/>
      <c r="Q373" s="71"/>
      <c r="R373" s="71"/>
      <c r="S373" s="71"/>
      <c r="T373" s="72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198</v>
      </c>
      <c r="AU373" s="17" t="s">
        <v>83</v>
      </c>
    </row>
    <row r="374" spans="1:65" s="12" customFormat="1" ht="25.9" customHeight="1">
      <c r="B374" s="170"/>
      <c r="C374" s="171"/>
      <c r="D374" s="172" t="s">
        <v>72</v>
      </c>
      <c r="E374" s="173" t="s">
        <v>183</v>
      </c>
      <c r="F374" s="173" t="s">
        <v>531</v>
      </c>
      <c r="G374" s="171"/>
      <c r="H374" s="171"/>
      <c r="I374" s="174"/>
      <c r="J374" s="175">
        <f>BK374</f>
        <v>0</v>
      </c>
      <c r="K374" s="171"/>
      <c r="L374" s="176"/>
      <c r="M374" s="177"/>
      <c r="N374" s="178"/>
      <c r="O374" s="178"/>
      <c r="P374" s="179">
        <f>P375+P377</f>
        <v>0</v>
      </c>
      <c r="Q374" s="178"/>
      <c r="R374" s="179">
        <f>R375+R377</f>
        <v>0</v>
      </c>
      <c r="S374" s="178"/>
      <c r="T374" s="180">
        <f>T375+T377</f>
        <v>0</v>
      </c>
      <c r="AR374" s="181" t="s">
        <v>147</v>
      </c>
      <c r="AT374" s="182" t="s">
        <v>72</v>
      </c>
      <c r="AU374" s="182" t="s">
        <v>73</v>
      </c>
      <c r="AY374" s="181" t="s">
        <v>136</v>
      </c>
      <c r="BK374" s="183">
        <f>BK375+BK377</f>
        <v>0</v>
      </c>
    </row>
    <row r="375" spans="1:65" s="12" customFormat="1" ht="22.9" customHeight="1">
      <c r="B375" s="170"/>
      <c r="C375" s="171"/>
      <c r="D375" s="172" t="s">
        <v>72</v>
      </c>
      <c r="E375" s="184" t="s">
        <v>532</v>
      </c>
      <c r="F375" s="184" t="s">
        <v>533</v>
      </c>
      <c r="G375" s="171"/>
      <c r="H375" s="171"/>
      <c r="I375" s="174"/>
      <c r="J375" s="185">
        <f>BK375</f>
        <v>0</v>
      </c>
      <c r="K375" s="171"/>
      <c r="L375" s="176"/>
      <c r="M375" s="177"/>
      <c r="N375" s="178"/>
      <c r="O375" s="178"/>
      <c r="P375" s="179">
        <f>P376</f>
        <v>0</v>
      </c>
      <c r="Q375" s="178"/>
      <c r="R375" s="179">
        <f>R376</f>
        <v>0</v>
      </c>
      <c r="S375" s="178"/>
      <c r="T375" s="180">
        <f>T376</f>
        <v>0</v>
      </c>
      <c r="AR375" s="181" t="s">
        <v>147</v>
      </c>
      <c r="AT375" s="182" t="s">
        <v>72</v>
      </c>
      <c r="AU375" s="182" t="s">
        <v>81</v>
      </c>
      <c r="AY375" s="181" t="s">
        <v>136</v>
      </c>
      <c r="BK375" s="183">
        <f>BK376</f>
        <v>0</v>
      </c>
    </row>
    <row r="376" spans="1:65" s="2" customFormat="1" ht="24">
      <c r="A376" s="34"/>
      <c r="B376" s="35"/>
      <c r="C376" s="186" t="s">
        <v>647</v>
      </c>
      <c r="D376" s="186" t="s">
        <v>138</v>
      </c>
      <c r="E376" s="187" t="s">
        <v>535</v>
      </c>
      <c r="F376" s="188" t="s">
        <v>536</v>
      </c>
      <c r="G376" s="189" t="s">
        <v>141</v>
      </c>
      <c r="H376" s="190">
        <v>30</v>
      </c>
      <c r="I376" s="191"/>
      <c r="J376" s="192">
        <f>ROUND(I376*H376,2)</f>
        <v>0</v>
      </c>
      <c r="K376" s="188" t="s">
        <v>142</v>
      </c>
      <c r="L376" s="39"/>
      <c r="M376" s="193" t="s">
        <v>1</v>
      </c>
      <c r="N376" s="194" t="s">
        <v>38</v>
      </c>
      <c r="O376" s="71"/>
      <c r="P376" s="195">
        <f>O376*H376</f>
        <v>0</v>
      </c>
      <c r="Q376" s="195">
        <v>0</v>
      </c>
      <c r="R376" s="195">
        <f>Q376*H376</f>
        <v>0</v>
      </c>
      <c r="S376" s="195">
        <v>0</v>
      </c>
      <c r="T376" s="196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286</v>
      </c>
      <c r="AT376" s="197" t="s">
        <v>138</v>
      </c>
      <c r="AU376" s="197" t="s">
        <v>83</v>
      </c>
      <c r="AY376" s="17" t="s">
        <v>136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7" t="s">
        <v>81</v>
      </c>
      <c r="BK376" s="198">
        <f>ROUND(I376*H376,2)</f>
        <v>0</v>
      </c>
      <c r="BL376" s="17" t="s">
        <v>286</v>
      </c>
      <c r="BM376" s="197" t="s">
        <v>648</v>
      </c>
    </row>
    <row r="377" spans="1:65" s="12" customFormat="1" ht="22.9" customHeight="1">
      <c r="B377" s="170"/>
      <c r="C377" s="171"/>
      <c r="D377" s="172" t="s">
        <v>72</v>
      </c>
      <c r="E377" s="184" t="s">
        <v>538</v>
      </c>
      <c r="F377" s="184" t="s">
        <v>539</v>
      </c>
      <c r="G377" s="171"/>
      <c r="H377" s="171"/>
      <c r="I377" s="174"/>
      <c r="J377" s="185">
        <f>BK377</f>
        <v>0</v>
      </c>
      <c r="K377" s="171"/>
      <c r="L377" s="176"/>
      <c r="M377" s="177"/>
      <c r="N377" s="178"/>
      <c r="O377" s="178"/>
      <c r="P377" s="179">
        <f>P378</f>
        <v>0</v>
      </c>
      <c r="Q377" s="178"/>
      <c r="R377" s="179">
        <f>R378</f>
        <v>0</v>
      </c>
      <c r="S377" s="178"/>
      <c r="T377" s="180">
        <f>T378</f>
        <v>0</v>
      </c>
      <c r="AR377" s="181" t="s">
        <v>147</v>
      </c>
      <c r="AT377" s="182" t="s">
        <v>72</v>
      </c>
      <c r="AU377" s="182" t="s">
        <v>81</v>
      </c>
      <c r="AY377" s="181" t="s">
        <v>136</v>
      </c>
      <c r="BK377" s="183">
        <f>BK378</f>
        <v>0</v>
      </c>
    </row>
    <row r="378" spans="1:65" s="2" customFormat="1" ht="24">
      <c r="A378" s="34"/>
      <c r="B378" s="35"/>
      <c r="C378" s="186" t="s">
        <v>363</v>
      </c>
      <c r="D378" s="186" t="s">
        <v>138</v>
      </c>
      <c r="E378" s="187" t="s">
        <v>540</v>
      </c>
      <c r="F378" s="188" t="s">
        <v>541</v>
      </c>
      <c r="G378" s="189" t="s">
        <v>542</v>
      </c>
      <c r="H378" s="190">
        <v>1</v>
      </c>
      <c r="I378" s="191"/>
      <c r="J378" s="192">
        <f>ROUND(I378*H378,2)</f>
        <v>0</v>
      </c>
      <c r="K378" s="188" t="s">
        <v>1</v>
      </c>
      <c r="L378" s="39"/>
      <c r="M378" s="193" t="s">
        <v>1</v>
      </c>
      <c r="N378" s="194" t="s">
        <v>38</v>
      </c>
      <c r="O378" s="71"/>
      <c r="P378" s="195">
        <f>O378*H378</f>
        <v>0</v>
      </c>
      <c r="Q378" s="195">
        <v>0</v>
      </c>
      <c r="R378" s="195">
        <f>Q378*H378</f>
        <v>0</v>
      </c>
      <c r="S378" s="195">
        <v>0</v>
      </c>
      <c r="T378" s="196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7" t="s">
        <v>286</v>
      </c>
      <c r="AT378" s="197" t="s">
        <v>138</v>
      </c>
      <c r="AU378" s="197" t="s">
        <v>83</v>
      </c>
      <c r="AY378" s="17" t="s">
        <v>136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17" t="s">
        <v>81</v>
      </c>
      <c r="BK378" s="198">
        <f>ROUND(I378*H378,2)</f>
        <v>0</v>
      </c>
      <c r="BL378" s="17" t="s">
        <v>286</v>
      </c>
      <c r="BM378" s="197" t="s">
        <v>649</v>
      </c>
    </row>
    <row r="379" spans="1:65" s="12" customFormat="1" ht="25.9" customHeight="1">
      <c r="B379" s="170"/>
      <c r="C379" s="171"/>
      <c r="D379" s="172" t="s">
        <v>72</v>
      </c>
      <c r="E379" s="173" t="s">
        <v>544</v>
      </c>
      <c r="F379" s="173" t="s">
        <v>545</v>
      </c>
      <c r="G379" s="171"/>
      <c r="H379" s="171"/>
      <c r="I379" s="174"/>
      <c r="J379" s="175">
        <f>BK379</f>
        <v>0</v>
      </c>
      <c r="K379" s="171"/>
      <c r="L379" s="176"/>
      <c r="M379" s="177"/>
      <c r="N379" s="178"/>
      <c r="O379" s="178"/>
      <c r="P379" s="179">
        <f>SUM(P380:P382)</f>
        <v>0</v>
      </c>
      <c r="Q379" s="178"/>
      <c r="R379" s="179">
        <f>SUM(R380:R382)</f>
        <v>0</v>
      </c>
      <c r="S379" s="178"/>
      <c r="T379" s="180">
        <f>SUM(T380:T382)</f>
        <v>0</v>
      </c>
      <c r="AR379" s="181" t="s">
        <v>143</v>
      </c>
      <c r="AT379" s="182" t="s">
        <v>72</v>
      </c>
      <c r="AU379" s="182" t="s">
        <v>73</v>
      </c>
      <c r="AY379" s="181" t="s">
        <v>136</v>
      </c>
      <c r="BK379" s="183">
        <f>SUM(BK380:BK382)</f>
        <v>0</v>
      </c>
    </row>
    <row r="380" spans="1:65" s="2" customFormat="1" ht="16.5" customHeight="1">
      <c r="A380" s="34"/>
      <c r="B380" s="35"/>
      <c r="C380" s="186" t="s">
        <v>650</v>
      </c>
      <c r="D380" s="186" t="s">
        <v>138</v>
      </c>
      <c r="E380" s="187" t="s">
        <v>547</v>
      </c>
      <c r="F380" s="188" t="s">
        <v>548</v>
      </c>
      <c r="G380" s="189" t="s">
        <v>181</v>
      </c>
      <c r="H380" s="190">
        <v>20</v>
      </c>
      <c r="I380" s="191"/>
      <c r="J380" s="192">
        <f>ROUND(I380*H380,2)</f>
        <v>0</v>
      </c>
      <c r="K380" s="188" t="s">
        <v>142</v>
      </c>
      <c r="L380" s="39"/>
      <c r="M380" s="193" t="s">
        <v>1</v>
      </c>
      <c r="N380" s="194" t="s">
        <v>38</v>
      </c>
      <c r="O380" s="71"/>
      <c r="P380" s="195">
        <f>O380*H380</f>
        <v>0</v>
      </c>
      <c r="Q380" s="195">
        <v>0</v>
      </c>
      <c r="R380" s="195">
        <f>Q380*H380</f>
        <v>0</v>
      </c>
      <c r="S380" s="195">
        <v>0</v>
      </c>
      <c r="T380" s="196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7" t="s">
        <v>549</v>
      </c>
      <c r="AT380" s="197" t="s">
        <v>138</v>
      </c>
      <c r="AU380" s="197" t="s">
        <v>81</v>
      </c>
      <c r="AY380" s="17" t="s">
        <v>136</v>
      </c>
      <c r="BE380" s="198">
        <f>IF(N380="základní",J380,0)</f>
        <v>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17" t="s">
        <v>81</v>
      </c>
      <c r="BK380" s="198">
        <f>ROUND(I380*H380,2)</f>
        <v>0</v>
      </c>
      <c r="BL380" s="17" t="s">
        <v>549</v>
      </c>
      <c r="BM380" s="197" t="s">
        <v>651</v>
      </c>
    </row>
    <row r="381" spans="1:65" s="13" customFormat="1">
      <c r="B381" s="199"/>
      <c r="C381" s="200"/>
      <c r="D381" s="201" t="s">
        <v>151</v>
      </c>
      <c r="E381" s="202" t="s">
        <v>1</v>
      </c>
      <c r="F381" s="203" t="s">
        <v>551</v>
      </c>
      <c r="G381" s="200"/>
      <c r="H381" s="204">
        <v>20</v>
      </c>
      <c r="I381" s="205"/>
      <c r="J381" s="200"/>
      <c r="K381" s="200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151</v>
      </c>
      <c r="AU381" s="210" t="s">
        <v>81</v>
      </c>
      <c r="AV381" s="13" t="s">
        <v>83</v>
      </c>
      <c r="AW381" s="13" t="s">
        <v>30</v>
      </c>
      <c r="AX381" s="13" t="s">
        <v>73</v>
      </c>
      <c r="AY381" s="210" t="s">
        <v>136</v>
      </c>
    </row>
    <row r="382" spans="1:65" s="14" customFormat="1">
      <c r="B382" s="211"/>
      <c r="C382" s="212"/>
      <c r="D382" s="201" t="s">
        <v>151</v>
      </c>
      <c r="E382" s="213" t="s">
        <v>1</v>
      </c>
      <c r="F382" s="214" t="s">
        <v>153</v>
      </c>
      <c r="G382" s="212"/>
      <c r="H382" s="215">
        <v>20</v>
      </c>
      <c r="I382" s="216"/>
      <c r="J382" s="212"/>
      <c r="K382" s="212"/>
      <c r="L382" s="217"/>
      <c r="M382" s="237"/>
      <c r="N382" s="238"/>
      <c r="O382" s="238"/>
      <c r="P382" s="238"/>
      <c r="Q382" s="238"/>
      <c r="R382" s="238"/>
      <c r="S382" s="238"/>
      <c r="T382" s="239"/>
      <c r="AT382" s="221" t="s">
        <v>151</v>
      </c>
      <c r="AU382" s="221" t="s">
        <v>81</v>
      </c>
      <c r="AV382" s="14" t="s">
        <v>143</v>
      </c>
      <c r="AW382" s="14" t="s">
        <v>30</v>
      </c>
      <c r="AX382" s="14" t="s">
        <v>81</v>
      </c>
      <c r="AY382" s="221" t="s">
        <v>136</v>
      </c>
    </row>
    <row r="383" spans="1:65" s="2" customFormat="1" ht="6.95" customHeight="1">
      <c r="A383" s="34"/>
      <c r="B383" s="54"/>
      <c r="C383" s="55"/>
      <c r="D383" s="55"/>
      <c r="E383" s="55"/>
      <c r="F383" s="55"/>
      <c r="G383" s="55"/>
      <c r="H383" s="55"/>
      <c r="I383" s="55"/>
      <c r="J383" s="55"/>
      <c r="K383" s="55"/>
      <c r="L383" s="39"/>
      <c r="M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</row>
  </sheetData>
  <sheetProtection algorithmName="SHA-512" hashValue="yKOvLksY6rh17m5zS4L4UisWxDSZeeCMOuk5ApPLRLB3yH4j6UosF9AXFBsN/REAh3c3IPC+lI+1/vYvEcCBNA==" saltValue="QdvmrstRnTVe4BzOIMmIlMfWStjiiATj7u8IgyPfdL7Xlk7enChkW0x1RPwtwX1ZO802lHChjIfEkaEu5dnvXw==" spinCount="100000" sheet="1" objects="1" scenarios="1" formatColumns="0" formatRows="0" autoFilter="0"/>
  <autoFilter ref="C132:K382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9" t="str">
        <f>'Rekapitulace stavby'!K6</f>
        <v>Oprava mostů v úseku Žichovice - Sušice na trati Horažďovice - Klatovy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652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16. 4. 2021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ROUND((SUM(BE119:BE214)),  2)</f>
        <v>0</v>
      </c>
      <c r="G33" s="34"/>
      <c r="H33" s="34"/>
      <c r="I33" s="124">
        <v>0.21</v>
      </c>
      <c r="J33" s="123">
        <f>ROUND(((SUM(BE119:BE214))*I33),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ROUND((SUM(BF119:BF214)),  2)</f>
        <v>0</v>
      </c>
      <c r="G34" s="34"/>
      <c r="H34" s="34"/>
      <c r="I34" s="124">
        <v>0.15</v>
      </c>
      <c r="J34" s="123">
        <f>ROUND(((SUM(BF119:BF214))*I34),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ROUND((SUM(BG119:BG214)),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ROUND((SUM(BH119:BH214)),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ROUND((SUM(BI119:BI214)),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7" t="str">
        <f>E7</f>
        <v>Oprava mostů v úseku Žichovice - Sušice na trati Horažďovice - Klatovy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SO 201 - Železniční svršek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16. 4. 2021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customHeight="1">
      <c r="B97" s="147"/>
      <c r="C97" s="148"/>
      <c r="D97" s="149" t="s">
        <v>104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109</v>
      </c>
      <c r="E98" s="156"/>
      <c r="F98" s="156"/>
      <c r="G98" s="156"/>
      <c r="H98" s="156"/>
      <c r="I98" s="156"/>
      <c r="J98" s="157">
        <f>J121</f>
        <v>0</v>
      </c>
      <c r="K98" s="154"/>
      <c r="L98" s="158"/>
    </row>
    <row r="99" spans="1:31" s="9" customFormat="1" ht="24.95" customHeight="1">
      <c r="B99" s="147"/>
      <c r="C99" s="148"/>
      <c r="D99" s="149" t="s">
        <v>653</v>
      </c>
      <c r="E99" s="150"/>
      <c r="F99" s="150"/>
      <c r="G99" s="150"/>
      <c r="H99" s="150"/>
      <c r="I99" s="150"/>
      <c r="J99" s="151">
        <f>J185</f>
        <v>0</v>
      </c>
      <c r="K99" s="148"/>
      <c r="L99" s="152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121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6.25" customHeight="1">
      <c r="A109" s="34"/>
      <c r="B109" s="35"/>
      <c r="C109" s="36"/>
      <c r="D109" s="36"/>
      <c r="E109" s="297" t="str">
        <f>E7</f>
        <v>Oprava mostů v úseku Žichovice - Sušice na trati Horažďovice - Klatovy</v>
      </c>
      <c r="F109" s="298"/>
      <c r="G109" s="298"/>
      <c r="H109" s="298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85" t="str">
        <f>E9</f>
        <v>SO 201 - Železniční svršek</v>
      </c>
      <c r="F111" s="296"/>
      <c r="G111" s="296"/>
      <c r="H111" s="29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16. 4. 2021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122</v>
      </c>
      <c r="D118" s="162" t="s">
        <v>58</v>
      </c>
      <c r="E118" s="162" t="s">
        <v>54</v>
      </c>
      <c r="F118" s="162" t="s">
        <v>55</v>
      </c>
      <c r="G118" s="162" t="s">
        <v>123</v>
      </c>
      <c r="H118" s="162" t="s">
        <v>124</v>
      </c>
      <c r="I118" s="162" t="s">
        <v>125</v>
      </c>
      <c r="J118" s="162" t="s">
        <v>101</v>
      </c>
      <c r="K118" s="163" t="s">
        <v>126</v>
      </c>
      <c r="L118" s="164"/>
      <c r="M118" s="75" t="s">
        <v>1</v>
      </c>
      <c r="N118" s="76" t="s">
        <v>37</v>
      </c>
      <c r="O118" s="76" t="s">
        <v>127</v>
      </c>
      <c r="P118" s="76" t="s">
        <v>128</v>
      </c>
      <c r="Q118" s="76" t="s">
        <v>129</v>
      </c>
      <c r="R118" s="76" t="s">
        <v>130</v>
      </c>
      <c r="S118" s="76" t="s">
        <v>131</v>
      </c>
      <c r="T118" s="77" t="s">
        <v>132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133</v>
      </c>
      <c r="D119" s="36"/>
      <c r="E119" s="36"/>
      <c r="F119" s="36"/>
      <c r="G119" s="36"/>
      <c r="H119" s="36"/>
      <c r="I119" s="36"/>
      <c r="J119" s="165">
        <f>BK119</f>
        <v>0</v>
      </c>
      <c r="K119" s="36"/>
      <c r="L119" s="39"/>
      <c r="M119" s="78"/>
      <c r="N119" s="166"/>
      <c r="O119" s="79"/>
      <c r="P119" s="167">
        <f>P120+P185</f>
        <v>0</v>
      </c>
      <c r="Q119" s="79"/>
      <c r="R119" s="167">
        <f>R120+R185</f>
        <v>432.91880000000003</v>
      </c>
      <c r="S119" s="79"/>
      <c r="T119" s="168">
        <f>T120+T185</f>
        <v>1.9351408999999999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103</v>
      </c>
      <c r="BK119" s="169">
        <f>BK120+BK185</f>
        <v>0</v>
      </c>
    </row>
    <row r="120" spans="1:65" s="12" customFormat="1" ht="25.9" customHeight="1">
      <c r="B120" s="170"/>
      <c r="C120" s="171"/>
      <c r="D120" s="172" t="s">
        <v>72</v>
      </c>
      <c r="E120" s="173" t="s">
        <v>134</v>
      </c>
      <c r="F120" s="173" t="s">
        <v>135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</f>
        <v>0</v>
      </c>
      <c r="Q120" s="178"/>
      <c r="R120" s="179">
        <f>R121</f>
        <v>432.91880000000003</v>
      </c>
      <c r="S120" s="178"/>
      <c r="T120" s="180">
        <f>T121</f>
        <v>1.9351408999999999</v>
      </c>
      <c r="AR120" s="181" t="s">
        <v>81</v>
      </c>
      <c r="AT120" s="182" t="s">
        <v>72</v>
      </c>
      <c r="AU120" s="182" t="s">
        <v>73</v>
      </c>
      <c r="AY120" s="181" t="s">
        <v>136</v>
      </c>
      <c r="BK120" s="183">
        <f>BK121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158</v>
      </c>
      <c r="F121" s="184" t="s">
        <v>320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SUM(P122:P184)</f>
        <v>0</v>
      </c>
      <c r="Q121" s="178"/>
      <c r="R121" s="179">
        <f>SUM(R122:R184)</f>
        <v>432.91880000000003</v>
      </c>
      <c r="S121" s="178"/>
      <c r="T121" s="180">
        <f>SUM(T122:T184)</f>
        <v>1.9351408999999999</v>
      </c>
      <c r="AR121" s="181" t="s">
        <v>81</v>
      </c>
      <c r="AT121" s="182" t="s">
        <v>72</v>
      </c>
      <c r="AU121" s="182" t="s">
        <v>81</v>
      </c>
      <c r="AY121" s="181" t="s">
        <v>136</v>
      </c>
      <c r="BK121" s="183">
        <f>SUM(BK122:BK184)</f>
        <v>0</v>
      </c>
    </row>
    <row r="122" spans="1:65" s="2" customFormat="1" ht="24">
      <c r="A122" s="34"/>
      <c r="B122" s="35"/>
      <c r="C122" s="186" t="s">
        <v>81</v>
      </c>
      <c r="D122" s="186" t="s">
        <v>138</v>
      </c>
      <c r="E122" s="187" t="s">
        <v>654</v>
      </c>
      <c r="F122" s="188" t="s">
        <v>655</v>
      </c>
      <c r="G122" s="189" t="s">
        <v>234</v>
      </c>
      <c r="H122" s="190">
        <v>466.7</v>
      </c>
      <c r="I122" s="191"/>
      <c r="J122" s="192">
        <f>ROUND(I122*H122,2)</f>
        <v>0</v>
      </c>
      <c r="K122" s="188" t="s">
        <v>656</v>
      </c>
      <c r="L122" s="39"/>
      <c r="M122" s="193" t="s">
        <v>1</v>
      </c>
      <c r="N122" s="194" t="s">
        <v>38</v>
      </c>
      <c r="O122" s="71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7" t="s">
        <v>143</v>
      </c>
      <c r="AT122" s="197" t="s">
        <v>138</v>
      </c>
      <c r="AU122" s="197" t="s">
        <v>83</v>
      </c>
      <c r="AY122" s="17" t="s">
        <v>136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7" t="s">
        <v>81</v>
      </c>
      <c r="BK122" s="198">
        <f>ROUND(I122*H122,2)</f>
        <v>0</v>
      </c>
      <c r="BL122" s="17" t="s">
        <v>143</v>
      </c>
      <c r="BM122" s="197" t="s">
        <v>83</v>
      </c>
    </row>
    <row r="123" spans="1:65" s="13" customFormat="1">
      <c r="B123" s="199"/>
      <c r="C123" s="200"/>
      <c r="D123" s="201" t="s">
        <v>151</v>
      </c>
      <c r="E123" s="202" t="s">
        <v>1</v>
      </c>
      <c r="F123" s="203" t="s">
        <v>657</v>
      </c>
      <c r="G123" s="200"/>
      <c r="H123" s="204">
        <v>466.7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151</v>
      </c>
      <c r="AU123" s="210" t="s">
        <v>83</v>
      </c>
      <c r="AV123" s="13" t="s">
        <v>83</v>
      </c>
      <c r="AW123" s="13" t="s">
        <v>30</v>
      </c>
      <c r="AX123" s="13" t="s">
        <v>73</v>
      </c>
      <c r="AY123" s="210" t="s">
        <v>136</v>
      </c>
    </row>
    <row r="124" spans="1:65" s="14" customFormat="1">
      <c r="B124" s="211"/>
      <c r="C124" s="212"/>
      <c r="D124" s="201" t="s">
        <v>151</v>
      </c>
      <c r="E124" s="213" t="s">
        <v>1</v>
      </c>
      <c r="F124" s="214" t="s">
        <v>153</v>
      </c>
      <c r="G124" s="212"/>
      <c r="H124" s="215">
        <v>466.7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151</v>
      </c>
      <c r="AU124" s="221" t="s">
        <v>83</v>
      </c>
      <c r="AV124" s="14" t="s">
        <v>143</v>
      </c>
      <c r="AW124" s="14" t="s">
        <v>30</v>
      </c>
      <c r="AX124" s="14" t="s">
        <v>81</v>
      </c>
      <c r="AY124" s="221" t="s">
        <v>136</v>
      </c>
    </row>
    <row r="125" spans="1:65" s="2" customFormat="1" ht="24">
      <c r="A125" s="34"/>
      <c r="B125" s="35"/>
      <c r="C125" s="186" t="s">
        <v>83</v>
      </c>
      <c r="D125" s="186" t="s">
        <v>138</v>
      </c>
      <c r="E125" s="187" t="s">
        <v>658</v>
      </c>
      <c r="F125" s="188" t="s">
        <v>659</v>
      </c>
      <c r="G125" s="189" t="s">
        <v>146</v>
      </c>
      <c r="H125" s="190">
        <v>140.6</v>
      </c>
      <c r="I125" s="191"/>
      <c r="J125" s="192">
        <f>ROUND(I125*H125,2)</f>
        <v>0</v>
      </c>
      <c r="K125" s="188" t="s">
        <v>656</v>
      </c>
      <c r="L125" s="39"/>
      <c r="M125" s="193" t="s">
        <v>1</v>
      </c>
      <c r="N125" s="194" t="s">
        <v>38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143</v>
      </c>
      <c r="AT125" s="197" t="s">
        <v>138</v>
      </c>
      <c r="AU125" s="197" t="s">
        <v>83</v>
      </c>
      <c r="AY125" s="17" t="s">
        <v>136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81</v>
      </c>
      <c r="BK125" s="198">
        <f>ROUND(I125*H125,2)</f>
        <v>0</v>
      </c>
      <c r="BL125" s="17" t="s">
        <v>143</v>
      </c>
      <c r="BM125" s="197" t="s">
        <v>660</v>
      </c>
    </row>
    <row r="126" spans="1:65" s="13" customFormat="1">
      <c r="B126" s="199"/>
      <c r="C126" s="200"/>
      <c r="D126" s="201" t="s">
        <v>151</v>
      </c>
      <c r="E126" s="202" t="s">
        <v>1</v>
      </c>
      <c r="F126" s="203" t="s">
        <v>661</v>
      </c>
      <c r="G126" s="200"/>
      <c r="H126" s="204">
        <v>140.6</v>
      </c>
      <c r="I126" s="205"/>
      <c r="J126" s="200"/>
      <c r="K126" s="200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151</v>
      </c>
      <c r="AU126" s="210" t="s">
        <v>83</v>
      </c>
      <c r="AV126" s="13" t="s">
        <v>83</v>
      </c>
      <c r="AW126" s="13" t="s">
        <v>30</v>
      </c>
      <c r="AX126" s="13" t="s">
        <v>73</v>
      </c>
      <c r="AY126" s="210" t="s">
        <v>136</v>
      </c>
    </row>
    <row r="127" spans="1:65" s="14" customFormat="1">
      <c r="B127" s="211"/>
      <c r="C127" s="212"/>
      <c r="D127" s="201" t="s">
        <v>151</v>
      </c>
      <c r="E127" s="213" t="s">
        <v>1</v>
      </c>
      <c r="F127" s="214" t="s">
        <v>153</v>
      </c>
      <c r="G127" s="212"/>
      <c r="H127" s="215">
        <v>140.6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151</v>
      </c>
      <c r="AU127" s="221" t="s">
        <v>83</v>
      </c>
      <c r="AV127" s="14" t="s">
        <v>143</v>
      </c>
      <c r="AW127" s="14" t="s">
        <v>30</v>
      </c>
      <c r="AX127" s="14" t="s">
        <v>81</v>
      </c>
      <c r="AY127" s="221" t="s">
        <v>136</v>
      </c>
    </row>
    <row r="128" spans="1:65" s="2" customFormat="1" ht="16.5" customHeight="1">
      <c r="A128" s="34"/>
      <c r="B128" s="35"/>
      <c r="C128" s="186" t="s">
        <v>147</v>
      </c>
      <c r="D128" s="186" t="s">
        <v>138</v>
      </c>
      <c r="E128" s="187" t="s">
        <v>662</v>
      </c>
      <c r="F128" s="188" t="s">
        <v>663</v>
      </c>
      <c r="G128" s="189" t="s">
        <v>146</v>
      </c>
      <c r="H128" s="190">
        <v>95.7</v>
      </c>
      <c r="I128" s="191"/>
      <c r="J128" s="192">
        <f>ROUND(I128*H128,2)</f>
        <v>0</v>
      </c>
      <c r="K128" s="188" t="s">
        <v>656</v>
      </c>
      <c r="L128" s="39"/>
      <c r="M128" s="193" t="s">
        <v>1</v>
      </c>
      <c r="N128" s="194" t="s">
        <v>38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143</v>
      </c>
      <c r="AT128" s="197" t="s">
        <v>138</v>
      </c>
      <c r="AU128" s="197" t="s">
        <v>83</v>
      </c>
      <c r="AY128" s="17" t="s">
        <v>136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81</v>
      </c>
      <c r="BK128" s="198">
        <f>ROUND(I128*H128,2)</f>
        <v>0</v>
      </c>
      <c r="BL128" s="17" t="s">
        <v>143</v>
      </c>
      <c r="BM128" s="197" t="s">
        <v>150</v>
      </c>
    </row>
    <row r="129" spans="1:65" s="13" customFormat="1">
      <c r="B129" s="199"/>
      <c r="C129" s="200"/>
      <c r="D129" s="201" t="s">
        <v>151</v>
      </c>
      <c r="E129" s="202" t="s">
        <v>1</v>
      </c>
      <c r="F129" s="203" t="s">
        <v>664</v>
      </c>
      <c r="G129" s="200"/>
      <c r="H129" s="204">
        <v>95.7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151</v>
      </c>
      <c r="AU129" s="210" t="s">
        <v>83</v>
      </c>
      <c r="AV129" s="13" t="s">
        <v>83</v>
      </c>
      <c r="AW129" s="13" t="s">
        <v>30</v>
      </c>
      <c r="AX129" s="13" t="s">
        <v>73</v>
      </c>
      <c r="AY129" s="210" t="s">
        <v>136</v>
      </c>
    </row>
    <row r="130" spans="1:65" s="14" customFormat="1">
      <c r="B130" s="211"/>
      <c r="C130" s="212"/>
      <c r="D130" s="201" t="s">
        <v>151</v>
      </c>
      <c r="E130" s="213" t="s">
        <v>1</v>
      </c>
      <c r="F130" s="214" t="s">
        <v>153</v>
      </c>
      <c r="G130" s="212"/>
      <c r="H130" s="215">
        <v>95.7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151</v>
      </c>
      <c r="AU130" s="221" t="s">
        <v>83</v>
      </c>
      <c r="AV130" s="14" t="s">
        <v>143</v>
      </c>
      <c r="AW130" s="14" t="s">
        <v>30</v>
      </c>
      <c r="AX130" s="14" t="s">
        <v>81</v>
      </c>
      <c r="AY130" s="221" t="s">
        <v>136</v>
      </c>
    </row>
    <row r="131" spans="1:65" s="2" customFormat="1" ht="16.5" customHeight="1">
      <c r="A131" s="34"/>
      <c r="B131" s="35"/>
      <c r="C131" s="186" t="s">
        <v>143</v>
      </c>
      <c r="D131" s="186" t="s">
        <v>138</v>
      </c>
      <c r="E131" s="187" t="s">
        <v>665</v>
      </c>
      <c r="F131" s="188" t="s">
        <v>666</v>
      </c>
      <c r="G131" s="189" t="s">
        <v>146</v>
      </c>
      <c r="H131" s="190">
        <v>99.6</v>
      </c>
      <c r="I131" s="191"/>
      <c r="J131" s="192">
        <f>ROUND(I131*H131,2)</f>
        <v>0</v>
      </c>
      <c r="K131" s="188" t="s">
        <v>656</v>
      </c>
      <c r="L131" s="39"/>
      <c r="M131" s="193" t="s">
        <v>1</v>
      </c>
      <c r="N131" s="194" t="s">
        <v>38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143</v>
      </c>
      <c r="AT131" s="197" t="s">
        <v>138</v>
      </c>
      <c r="AU131" s="197" t="s">
        <v>83</v>
      </c>
      <c r="AY131" s="17" t="s">
        <v>136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81</v>
      </c>
      <c r="BK131" s="198">
        <f>ROUND(I131*H131,2)</f>
        <v>0</v>
      </c>
      <c r="BL131" s="17" t="s">
        <v>143</v>
      </c>
      <c r="BM131" s="197" t="s">
        <v>156</v>
      </c>
    </row>
    <row r="132" spans="1:65" s="13" customFormat="1">
      <c r="B132" s="199"/>
      <c r="C132" s="200"/>
      <c r="D132" s="201" t="s">
        <v>151</v>
      </c>
      <c r="E132" s="202" t="s">
        <v>1</v>
      </c>
      <c r="F132" s="203" t="s">
        <v>667</v>
      </c>
      <c r="G132" s="200"/>
      <c r="H132" s="204">
        <v>69.599999999999994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151</v>
      </c>
      <c r="AU132" s="210" t="s">
        <v>83</v>
      </c>
      <c r="AV132" s="13" t="s">
        <v>83</v>
      </c>
      <c r="AW132" s="13" t="s">
        <v>30</v>
      </c>
      <c r="AX132" s="13" t="s">
        <v>73</v>
      </c>
      <c r="AY132" s="210" t="s">
        <v>136</v>
      </c>
    </row>
    <row r="133" spans="1:65" s="13" customFormat="1">
      <c r="B133" s="199"/>
      <c r="C133" s="200"/>
      <c r="D133" s="201" t="s">
        <v>151</v>
      </c>
      <c r="E133" s="202" t="s">
        <v>1</v>
      </c>
      <c r="F133" s="203" t="s">
        <v>668</v>
      </c>
      <c r="G133" s="200"/>
      <c r="H133" s="204">
        <v>30</v>
      </c>
      <c r="I133" s="205"/>
      <c r="J133" s="200"/>
      <c r="K133" s="200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151</v>
      </c>
      <c r="AU133" s="210" t="s">
        <v>83</v>
      </c>
      <c r="AV133" s="13" t="s">
        <v>83</v>
      </c>
      <c r="AW133" s="13" t="s">
        <v>30</v>
      </c>
      <c r="AX133" s="13" t="s">
        <v>73</v>
      </c>
      <c r="AY133" s="210" t="s">
        <v>136</v>
      </c>
    </row>
    <row r="134" spans="1:65" s="14" customFormat="1">
      <c r="B134" s="211"/>
      <c r="C134" s="212"/>
      <c r="D134" s="201" t="s">
        <v>151</v>
      </c>
      <c r="E134" s="213" t="s">
        <v>1</v>
      </c>
      <c r="F134" s="214" t="s">
        <v>153</v>
      </c>
      <c r="G134" s="212"/>
      <c r="H134" s="215">
        <v>99.6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151</v>
      </c>
      <c r="AU134" s="221" t="s">
        <v>83</v>
      </c>
      <c r="AV134" s="14" t="s">
        <v>143</v>
      </c>
      <c r="AW134" s="14" t="s">
        <v>30</v>
      </c>
      <c r="AX134" s="14" t="s">
        <v>81</v>
      </c>
      <c r="AY134" s="221" t="s">
        <v>136</v>
      </c>
    </row>
    <row r="135" spans="1:65" s="2" customFormat="1" ht="16.5" customHeight="1">
      <c r="A135" s="34"/>
      <c r="B135" s="35"/>
      <c r="C135" s="222" t="s">
        <v>158</v>
      </c>
      <c r="D135" s="222" t="s">
        <v>183</v>
      </c>
      <c r="E135" s="223" t="s">
        <v>669</v>
      </c>
      <c r="F135" s="224" t="s">
        <v>670</v>
      </c>
      <c r="G135" s="225" t="s">
        <v>165</v>
      </c>
      <c r="H135" s="226">
        <v>312.48</v>
      </c>
      <c r="I135" s="227"/>
      <c r="J135" s="228">
        <f>ROUND(I135*H135,2)</f>
        <v>0</v>
      </c>
      <c r="K135" s="224" t="s">
        <v>656</v>
      </c>
      <c r="L135" s="229"/>
      <c r="M135" s="230" t="s">
        <v>1</v>
      </c>
      <c r="N135" s="231" t="s">
        <v>38</v>
      </c>
      <c r="O135" s="71"/>
      <c r="P135" s="195">
        <f>O135*H135</f>
        <v>0</v>
      </c>
      <c r="Q135" s="195">
        <v>1</v>
      </c>
      <c r="R135" s="195">
        <f>Q135*H135</f>
        <v>312.48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156</v>
      </c>
      <c r="AT135" s="197" t="s">
        <v>183</v>
      </c>
      <c r="AU135" s="197" t="s">
        <v>83</v>
      </c>
      <c r="AY135" s="17" t="s">
        <v>136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81</v>
      </c>
      <c r="BK135" s="198">
        <f>ROUND(I135*H135,2)</f>
        <v>0</v>
      </c>
      <c r="BL135" s="17" t="s">
        <v>143</v>
      </c>
      <c r="BM135" s="197" t="s">
        <v>161</v>
      </c>
    </row>
    <row r="136" spans="1:65" s="13" customFormat="1">
      <c r="B136" s="199"/>
      <c r="C136" s="200"/>
      <c r="D136" s="201" t="s">
        <v>151</v>
      </c>
      <c r="E136" s="202" t="s">
        <v>1</v>
      </c>
      <c r="F136" s="203" t="s">
        <v>671</v>
      </c>
      <c r="G136" s="200"/>
      <c r="H136" s="204">
        <v>312.48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151</v>
      </c>
      <c r="AU136" s="210" t="s">
        <v>83</v>
      </c>
      <c r="AV136" s="13" t="s">
        <v>83</v>
      </c>
      <c r="AW136" s="13" t="s">
        <v>30</v>
      </c>
      <c r="AX136" s="13" t="s">
        <v>73</v>
      </c>
      <c r="AY136" s="210" t="s">
        <v>136</v>
      </c>
    </row>
    <row r="137" spans="1:65" s="14" customFormat="1">
      <c r="B137" s="211"/>
      <c r="C137" s="212"/>
      <c r="D137" s="201" t="s">
        <v>151</v>
      </c>
      <c r="E137" s="213" t="s">
        <v>1</v>
      </c>
      <c r="F137" s="214" t="s">
        <v>153</v>
      </c>
      <c r="G137" s="212"/>
      <c r="H137" s="215">
        <v>312.48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151</v>
      </c>
      <c r="AU137" s="221" t="s">
        <v>83</v>
      </c>
      <c r="AV137" s="14" t="s">
        <v>143</v>
      </c>
      <c r="AW137" s="14" t="s">
        <v>30</v>
      </c>
      <c r="AX137" s="14" t="s">
        <v>81</v>
      </c>
      <c r="AY137" s="221" t="s">
        <v>136</v>
      </c>
    </row>
    <row r="138" spans="1:65" s="2" customFormat="1" ht="24">
      <c r="A138" s="34"/>
      <c r="B138" s="35"/>
      <c r="C138" s="186" t="s">
        <v>150</v>
      </c>
      <c r="D138" s="186" t="s">
        <v>138</v>
      </c>
      <c r="E138" s="187" t="s">
        <v>672</v>
      </c>
      <c r="F138" s="188" t="s">
        <v>673</v>
      </c>
      <c r="G138" s="189" t="s">
        <v>674</v>
      </c>
      <c r="H138" s="190">
        <v>8.6999999999999994E-2</v>
      </c>
      <c r="I138" s="191"/>
      <c r="J138" s="192">
        <f>ROUND(I138*H138,2)</f>
        <v>0</v>
      </c>
      <c r="K138" s="188" t="s">
        <v>656</v>
      </c>
      <c r="L138" s="39"/>
      <c r="M138" s="193" t="s">
        <v>1</v>
      </c>
      <c r="N138" s="194" t="s">
        <v>38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143</v>
      </c>
      <c r="AT138" s="197" t="s">
        <v>138</v>
      </c>
      <c r="AU138" s="197" t="s">
        <v>83</v>
      </c>
      <c r="AY138" s="17" t="s">
        <v>136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81</v>
      </c>
      <c r="BK138" s="198">
        <f>ROUND(I138*H138,2)</f>
        <v>0</v>
      </c>
      <c r="BL138" s="17" t="s">
        <v>143</v>
      </c>
      <c r="BM138" s="197" t="s">
        <v>166</v>
      </c>
    </row>
    <row r="139" spans="1:65" s="13" customFormat="1">
      <c r="B139" s="199"/>
      <c r="C139" s="200"/>
      <c r="D139" s="201" t="s">
        <v>151</v>
      </c>
      <c r="E139" s="202" t="s">
        <v>1</v>
      </c>
      <c r="F139" s="203" t="s">
        <v>675</v>
      </c>
      <c r="G139" s="200"/>
      <c r="H139" s="204">
        <v>8.6999999999999994E-2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151</v>
      </c>
      <c r="AU139" s="210" t="s">
        <v>83</v>
      </c>
      <c r="AV139" s="13" t="s">
        <v>83</v>
      </c>
      <c r="AW139" s="13" t="s">
        <v>30</v>
      </c>
      <c r="AX139" s="13" t="s">
        <v>73</v>
      </c>
      <c r="AY139" s="210" t="s">
        <v>136</v>
      </c>
    </row>
    <row r="140" spans="1:65" s="14" customFormat="1">
      <c r="B140" s="211"/>
      <c r="C140" s="212"/>
      <c r="D140" s="201" t="s">
        <v>151</v>
      </c>
      <c r="E140" s="213" t="s">
        <v>1</v>
      </c>
      <c r="F140" s="214" t="s">
        <v>153</v>
      </c>
      <c r="G140" s="212"/>
      <c r="H140" s="215">
        <v>8.6999999999999994E-2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151</v>
      </c>
      <c r="AU140" s="221" t="s">
        <v>83</v>
      </c>
      <c r="AV140" s="14" t="s">
        <v>143</v>
      </c>
      <c r="AW140" s="14" t="s">
        <v>30</v>
      </c>
      <c r="AX140" s="14" t="s">
        <v>81</v>
      </c>
      <c r="AY140" s="221" t="s">
        <v>136</v>
      </c>
    </row>
    <row r="141" spans="1:65" s="2" customFormat="1" ht="24">
      <c r="A141" s="34"/>
      <c r="B141" s="35"/>
      <c r="C141" s="222" t="s">
        <v>168</v>
      </c>
      <c r="D141" s="222" t="s">
        <v>183</v>
      </c>
      <c r="E141" s="223" t="s">
        <v>676</v>
      </c>
      <c r="F141" s="224" t="s">
        <v>677</v>
      </c>
      <c r="G141" s="225" t="s">
        <v>192</v>
      </c>
      <c r="H141" s="226">
        <v>520</v>
      </c>
      <c r="I141" s="227"/>
      <c r="J141" s="228">
        <f>ROUND(I141*H141,2)</f>
        <v>0</v>
      </c>
      <c r="K141" s="224" t="s">
        <v>656</v>
      </c>
      <c r="L141" s="229"/>
      <c r="M141" s="230" t="s">
        <v>1</v>
      </c>
      <c r="N141" s="231" t="s">
        <v>38</v>
      </c>
      <c r="O141" s="71"/>
      <c r="P141" s="195">
        <f>O141*H141</f>
        <v>0</v>
      </c>
      <c r="Q141" s="195">
        <v>1.23E-3</v>
      </c>
      <c r="R141" s="195">
        <f>Q141*H141</f>
        <v>0.63959999999999995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156</v>
      </c>
      <c r="AT141" s="197" t="s">
        <v>183</v>
      </c>
      <c r="AU141" s="197" t="s">
        <v>83</v>
      </c>
      <c r="AY141" s="17" t="s">
        <v>136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81</v>
      </c>
      <c r="BK141" s="198">
        <f>ROUND(I141*H141,2)</f>
        <v>0</v>
      </c>
      <c r="BL141" s="17" t="s">
        <v>143</v>
      </c>
      <c r="BM141" s="197" t="s">
        <v>193</v>
      </c>
    </row>
    <row r="142" spans="1:65" s="13" customFormat="1">
      <c r="B142" s="199"/>
      <c r="C142" s="200"/>
      <c r="D142" s="201" t="s">
        <v>151</v>
      </c>
      <c r="E142" s="202" t="s">
        <v>1</v>
      </c>
      <c r="F142" s="203" t="s">
        <v>678</v>
      </c>
      <c r="G142" s="200"/>
      <c r="H142" s="204">
        <v>520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151</v>
      </c>
      <c r="AU142" s="210" t="s">
        <v>83</v>
      </c>
      <c r="AV142" s="13" t="s">
        <v>83</v>
      </c>
      <c r="AW142" s="13" t="s">
        <v>30</v>
      </c>
      <c r="AX142" s="13" t="s">
        <v>73</v>
      </c>
      <c r="AY142" s="210" t="s">
        <v>136</v>
      </c>
    </row>
    <row r="143" spans="1:65" s="14" customFormat="1">
      <c r="B143" s="211"/>
      <c r="C143" s="212"/>
      <c r="D143" s="201" t="s">
        <v>151</v>
      </c>
      <c r="E143" s="213" t="s">
        <v>1</v>
      </c>
      <c r="F143" s="214" t="s">
        <v>153</v>
      </c>
      <c r="G143" s="212"/>
      <c r="H143" s="215">
        <v>520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151</v>
      </c>
      <c r="AU143" s="221" t="s">
        <v>83</v>
      </c>
      <c r="AV143" s="14" t="s">
        <v>143</v>
      </c>
      <c r="AW143" s="14" t="s">
        <v>30</v>
      </c>
      <c r="AX143" s="14" t="s">
        <v>81</v>
      </c>
      <c r="AY143" s="221" t="s">
        <v>136</v>
      </c>
    </row>
    <row r="144" spans="1:65" s="2" customFormat="1" ht="21.75" customHeight="1">
      <c r="A144" s="34"/>
      <c r="B144" s="35"/>
      <c r="C144" s="222" t="s">
        <v>156</v>
      </c>
      <c r="D144" s="222" t="s">
        <v>183</v>
      </c>
      <c r="E144" s="223" t="s">
        <v>679</v>
      </c>
      <c r="F144" s="224" t="s">
        <v>680</v>
      </c>
      <c r="G144" s="225" t="s">
        <v>192</v>
      </c>
      <c r="H144" s="226">
        <v>260</v>
      </c>
      <c r="I144" s="227"/>
      <c r="J144" s="228">
        <f>ROUND(I144*H144,2)</f>
        <v>0</v>
      </c>
      <c r="K144" s="224" t="s">
        <v>656</v>
      </c>
      <c r="L144" s="229"/>
      <c r="M144" s="230" t="s">
        <v>1</v>
      </c>
      <c r="N144" s="231" t="s">
        <v>38</v>
      </c>
      <c r="O144" s="71"/>
      <c r="P144" s="195">
        <f>O144*H144</f>
        <v>0</v>
      </c>
      <c r="Q144" s="195">
        <v>1.8000000000000001E-4</v>
      </c>
      <c r="R144" s="195">
        <f>Q144*H144</f>
        <v>4.6800000000000001E-2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156</v>
      </c>
      <c r="AT144" s="197" t="s">
        <v>183</v>
      </c>
      <c r="AU144" s="197" t="s">
        <v>83</v>
      </c>
      <c r="AY144" s="17" t="s">
        <v>136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81</v>
      </c>
      <c r="BK144" s="198">
        <f>ROUND(I144*H144,2)</f>
        <v>0</v>
      </c>
      <c r="BL144" s="17" t="s">
        <v>143</v>
      </c>
      <c r="BM144" s="197" t="s">
        <v>217</v>
      </c>
    </row>
    <row r="145" spans="1:65" s="13" customFormat="1">
      <c r="B145" s="199"/>
      <c r="C145" s="200"/>
      <c r="D145" s="201" t="s">
        <v>151</v>
      </c>
      <c r="E145" s="202" t="s">
        <v>1</v>
      </c>
      <c r="F145" s="203" t="s">
        <v>681</v>
      </c>
      <c r="G145" s="200"/>
      <c r="H145" s="204">
        <v>260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151</v>
      </c>
      <c r="AU145" s="210" t="s">
        <v>83</v>
      </c>
      <c r="AV145" s="13" t="s">
        <v>83</v>
      </c>
      <c r="AW145" s="13" t="s">
        <v>30</v>
      </c>
      <c r="AX145" s="13" t="s">
        <v>73</v>
      </c>
      <c r="AY145" s="210" t="s">
        <v>136</v>
      </c>
    </row>
    <row r="146" spans="1:65" s="14" customFormat="1">
      <c r="B146" s="211"/>
      <c r="C146" s="212"/>
      <c r="D146" s="201" t="s">
        <v>151</v>
      </c>
      <c r="E146" s="213" t="s">
        <v>1</v>
      </c>
      <c r="F146" s="214" t="s">
        <v>153</v>
      </c>
      <c r="G146" s="212"/>
      <c r="H146" s="215">
        <v>260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151</v>
      </c>
      <c r="AU146" s="221" t="s">
        <v>83</v>
      </c>
      <c r="AV146" s="14" t="s">
        <v>143</v>
      </c>
      <c r="AW146" s="14" t="s">
        <v>30</v>
      </c>
      <c r="AX146" s="14" t="s">
        <v>81</v>
      </c>
      <c r="AY146" s="221" t="s">
        <v>136</v>
      </c>
    </row>
    <row r="147" spans="1:65" s="2" customFormat="1" ht="24">
      <c r="A147" s="34"/>
      <c r="B147" s="35"/>
      <c r="C147" s="186" t="s">
        <v>178</v>
      </c>
      <c r="D147" s="186" t="s">
        <v>138</v>
      </c>
      <c r="E147" s="187" t="s">
        <v>682</v>
      </c>
      <c r="F147" s="188" t="s">
        <v>683</v>
      </c>
      <c r="G147" s="189" t="s">
        <v>674</v>
      </c>
      <c r="H147" s="190">
        <v>7.3999999999999996E-2</v>
      </c>
      <c r="I147" s="191"/>
      <c r="J147" s="192">
        <f>ROUND(I147*H147,2)</f>
        <v>0</v>
      </c>
      <c r="K147" s="188" t="s">
        <v>656</v>
      </c>
      <c r="L147" s="39"/>
      <c r="M147" s="193" t="s">
        <v>1</v>
      </c>
      <c r="N147" s="194" t="s">
        <v>38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143</v>
      </c>
      <c r="AT147" s="197" t="s">
        <v>138</v>
      </c>
      <c r="AU147" s="197" t="s">
        <v>83</v>
      </c>
      <c r="AY147" s="17" t="s">
        <v>136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81</v>
      </c>
      <c r="BK147" s="198">
        <f>ROUND(I147*H147,2)</f>
        <v>0</v>
      </c>
      <c r="BL147" s="17" t="s">
        <v>143</v>
      </c>
      <c r="BM147" s="197" t="s">
        <v>226</v>
      </c>
    </row>
    <row r="148" spans="1:65" s="2" customFormat="1" ht="24">
      <c r="A148" s="34"/>
      <c r="B148" s="35"/>
      <c r="C148" s="186" t="s">
        <v>161</v>
      </c>
      <c r="D148" s="186" t="s">
        <v>138</v>
      </c>
      <c r="E148" s="187" t="s">
        <v>684</v>
      </c>
      <c r="F148" s="188" t="s">
        <v>685</v>
      </c>
      <c r="G148" s="189" t="s">
        <v>141</v>
      </c>
      <c r="H148" s="190">
        <v>13.31</v>
      </c>
      <c r="I148" s="191"/>
      <c r="J148" s="192">
        <f>ROUND(I148*H148,2)</f>
        <v>0</v>
      </c>
      <c r="K148" s="188" t="s">
        <v>1</v>
      </c>
      <c r="L148" s="39"/>
      <c r="M148" s="193" t="s">
        <v>1</v>
      </c>
      <c r="N148" s="194" t="s">
        <v>38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0.14538999999999999</v>
      </c>
      <c r="T148" s="196">
        <f>S148*H148</f>
        <v>1.9351408999999999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143</v>
      </c>
      <c r="AT148" s="197" t="s">
        <v>138</v>
      </c>
      <c r="AU148" s="197" t="s">
        <v>83</v>
      </c>
      <c r="AY148" s="17" t="s">
        <v>136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81</v>
      </c>
      <c r="BK148" s="198">
        <f>ROUND(I148*H148,2)</f>
        <v>0</v>
      </c>
      <c r="BL148" s="17" t="s">
        <v>143</v>
      </c>
      <c r="BM148" s="197" t="s">
        <v>686</v>
      </c>
    </row>
    <row r="149" spans="1:65" s="13" customFormat="1">
      <c r="B149" s="199"/>
      <c r="C149" s="200"/>
      <c r="D149" s="201" t="s">
        <v>151</v>
      </c>
      <c r="E149" s="202" t="s">
        <v>1</v>
      </c>
      <c r="F149" s="203" t="s">
        <v>687</v>
      </c>
      <c r="G149" s="200"/>
      <c r="H149" s="204">
        <v>13.31</v>
      </c>
      <c r="I149" s="205"/>
      <c r="J149" s="200"/>
      <c r="K149" s="200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151</v>
      </c>
      <c r="AU149" s="210" t="s">
        <v>83</v>
      </c>
      <c r="AV149" s="13" t="s">
        <v>83</v>
      </c>
      <c r="AW149" s="13" t="s">
        <v>30</v>
      </c>
      <c r="AX149" s="13" t="s">
        <v>73</v>
      </c>
      <c r="AY149" s="210" t="s">
        <v>136</v>
      </c>
    </row>
    <row r="150" spans="1:65" s="14" customFormat="1">
      <c r="B150" s="211"/>
      <c r="C150" s="212"/>
      <c r="D150" s="201" t="s">
        <v>151</v>
      </c>
      <c r="E150" s="213" t="s">
        <v>1</v>
      </c>
      <c r="F150" s="214" t="s">
        <v>153</v>
      </c>
      <c r="G150" s="212"/>
      <c r="H150" s="215">
        <v>13.31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151</v>
      </c>
      <c r="AU150" s="221" t="s">
        <v>83</v>
      </c>
      <c r="AV150" s="14" t="s">
        <v>143</v>
      </c>
      <c r="AW150" s="14" t="s">
        <v>30</v>
      </c>
      <c r="AX150" s="14" t="s">
        <v>81</v>
      </c>
      <c r="AY150" s="221" t="s">
        <v>136</v>
      </c>
    </row>
    <row r="151" spans="1:65" s="2" customFormat="1" ht="24">
      <c r="A151" s="34"/>
      <c r="B151" s="35"/>
      <c r="C151" s="186" t="s">
        <v>189</v>
      </c>
      <c r="D151" s="186" t="s">
        <v>138</v>
      </c>
      <c r="E151" s="187" t="s">
        <v>688</v>
      </c>
      <c r="F151" s="188" t="s">
        <v>689</v>
      </c>
      <c r="G151" s="189" t="s">
        <v>690</v>
      </c>
      <c r="H151" s="190">
        <v>8</v>
      </c>
      <c r="I151" s="191"/>
      <c r="J151" s="192">
        <f>ROUND(I151*H151,2)</f>
        <v>0</v>
      </c>
      <c r="K151" s="188" t="s">
        <v>656</v>
      </c>
      <c r="L151" s="39"/>
      <c r="M151" s="193" t="s">
        <v>1</v>
      </c>
      <c r="N151" s="194" t="s">
        <v>38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143</v>
      </c>
      <c r="AT151" s="197" t="s">
        <v>138</v>
      </c>
      <c r="AU151" s="197" t="s">
        <v>83</v>
      </c>
      <c r="AY151" s="17" t="s">
        <v>136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81</v>
      </c>
      <c r="BK151" s="198">
        <f>ROUND(I151*H151,2)</f>
        <v>0</v>
      </c>
      <c r="BL151" s="17" t="s">
        <v>143</v>
      </c>
      <c r="BM151" s="197" t="s">
        <v>231</v>
      </c>
    </row>
    <row r="152" spans="1:65" s="2" customFormat="1" ht="21.75" customHeight="1">
      <c r="A152" s="34"/>
      <c r="B152" s="35"/>
      <c r="C152" s="222" t="s">
        <v>166</v>
      </c>
      <c r="D152" s="222" t="s">
        <v>183</v>
      </c>
      <c r="E152" s="223" t="s">
        <v>691</v>
      </c>
      <c r="F152" s="224" t="s">
        <v>692</v>
      </c>
      <c r="G152" s="225" t="s">
        <v>192</v>
      </c>
      <c r="H152" s="226">
        <v>16</v>
      </c>
      <c r="I152" s="227"/>
      <c r="J152" s="228">
        <f>ROUND(I152*H152,2)</f>
        <v>0</v>
      </c>
      <c r="K152" s="224" t="s">
        <v>656</v>
      </c>
      <c r="L152" s="229"/>
      <c r="M152" s="230" t="s">
        <v>1</v>
      </c>
      <c r="N152" s="231" t="s">
        <v>38</v>
      </c>
      <c r="O152" s="71"/>
      <c r="P152" s="195">
        <f>O152*H152</f>
        <v>0</v>
      </c>
      <c r="Q152" s="195">
        <v>1.162E-2</v>
      </c>
      <c r="R152" s="195">
        <f>Q152*H152</f>
        <v>0.18592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156</v>
      </c>
      <c r="AT152" s="197" t="s">
        <v>183</v>
      </c>
      <c r="AU152" s="197" t="s">
        <v>83</v>
      </c>
      <c r="AY152" s="17" t="s">
        <v>136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81</v>
      </c>
      <c r="BK152" s="198">
        <f>ROUND(I152*H152,2)</f>
        <v>0</v>
      </c>
      <c r="BL152" s="17" t="s">
        <v>143</v>
      </c>
      <c r="BM152" s="197" t="s">
        <v>693</v>
      </c>
    </row>
    <row r="153" spans="1:65" s="13" customFormat="1">
      <c r="B153" s="199"/>
      <c r="C153" s="200"/>
      <c r="D153" s="201" t="s">
        <v>151</v>
      </c>
      <c r="E153" s="202" t="s">
        <v>1</v>
      </c>
      <c r="F153" s="203" t="s">
        <v>694</v>
      </c>
      <c r="G153" s="200"/>
      <c r="H153" s="204">
        <v>16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151</v>
      </c>
      <c r="AU153" s="210" t="s">
        <v>83</v>
      </c>
      <c r="AV153" s="13" t="s">
        <v>83</v>
      </c>
      <c r="AW153" s="13" t="s">
        <v>30</v>
      </c>
      <c r="AX153" s="13" t="s">
        <v>73</v>
      </c>
      <c r="AY153" s="210" t="s">
        <v>136</v>
      </c>
    </row>
    <row r="154" spans="1:65" s="14" customFormat="1">
      <c r="B154" s="211"/>
      <c r="C154" s="212"/>
      <c r="D154" s="201" t="s">
        <v>151</v>
      </c>
      <c r="E154" s="213" t="s">
        <v>1</v>
      </c>
      <c r="F154" s="214" t="s">
        <v>153</v>
      </c>
      <c r="G154" s="212"/>
      <c r="H154" s="215">
        <v>16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151</v>
      </c>
      <c r="AU154" s="221" t="s">
        <v>83</v>
      </c>
      <c r="AV154" s="14" t="s">
        <v>143</v>
      </c>
      <c r="AW154" s="14" t="s">
        <v>30</v>
      </c>
      <c r="AX154" s="14" t="s">
        <v>81</v>
      </c>
      <c r="AY154" s="221" t="s">
        <v>136</v>
      </c>
    </row>
    <row r="155" spans="1:65" s="2" customFormat="1" ht="16.5" customHeight="1">
      <c r="A155" s="34"/>
      <c r="B155" s="35"/>
      <c r="C155" s="222" t="s">
        <v>201</v>
      </c>
      <c r="D155" s="222" t="s">
        <v>183</v>
      </c>
      <c r="E155" s="223" t="s">
        <v>695</v>
      </c>
      <c r="F155" s="224" t="s">
        <v>696</v>
      </c>
      <c r="G155" s="225" t="s">
        <v>192</v>
      </c>
      <c r="H155" s="226">
        <v>32</v>
      </c>
      <c r="I155" s="227"/>
      <c r="J155" s="228">
        <f>ROUND(I155*H155,2)</f>
        <v>0</v>
      </c>
      <c r="K155" s="224" t="s">
        <v>656</v>
      </c>
      <c r="L155" s="229"/>
      <c r="M155" s="230" t="s">
        <v>1</v>
      </c>
      <c r="N155" s="231" t="s">
        <v>38</v>
      </c>
      <c r="O155" s="71"/>
      <c r="P155" s="195">
        <f>O155*H155</f>
        <v>0</v>
      </c>
      <c r="Q155" s="195">
        <v>5.2999999999999998E-4</v>
      </c>
      <c r="R155" s="195">
        <f>Q155*H155</f>
        <v>1.6959999999999999E-2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156</v>
      </c>
      <c r="AT155" s="197" t="s">
        <v>183</v>
      </c>
      <c r="AU155" s="197" t="s">
        <v>83</v>
      </c>
      <c r="AY155" s="17" t="s">
        <v>136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81</v>
      </c>
      <c r="BK155" s="198">
        <f>ROUND(I155*H155,2)</f>
        <v>0</v>
      </c>
      <c r="BL155" s="17" t="s">
        <v>143</v>
      </c>
      <c r="BM155" s="197" t="s">
        <v>239</v>
      </c>
    </row>
    <row r="156" spans="1:65" s="13" customFormat="1">
      <c r="B156" s="199"/>
      <c r="C156" s="200"/>
      <c r="D156" s="201" t="s">
        <v>151</v>
      </c>
      <c r="E156" s="202" t="s">
        <v>1</v>
      </c>
      <c r="F156" s="203" t="s">
        <v>697</v>
      </c>
      <c r="G156" s="200"/>
      <c r="H156" s="204">
        <v>32</v>
      </c>
      <c r="I156" s="205"/>
      <c r="J156" s="200"/>
      <c r="K156" s="200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151</v>
      </c>
      <c r="AU156" s="210" t="s">
        <v>83</v>
      </c>
      <c r="AV156" s="13" t="s">
        <v>83</v>
      </c>
      <c r="AW156" s="13" t="s">
        <v>30</v>
      </c>
      <c r="AX156" s="13" t="s">
        <v>73</v>
      </c>
      <c r="AY156" s="210" t="s">
        <v>136</v>
      </c>
    </row>
    <row r="157" spans="1:65" s="14" customFormat="1">
      <c r="B157" s="211"/>
      <c r="C157" s="212"/>
      <c r="D157" s="201" t="s">
        <v>151</v>
      </c>
      <c r="E157" s="213" t="s">
        <v>1</v>
      </c>
      <c r="F157" s="214" t="s">
        <v>153</v>
      </c>
      <c r="G157" s="212"/>
      <c r="H157" s="215">
        <v>32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151</v>
      </c>
      <c r="AU157" s="221" t="s">
        <v>83</v>
      </c>
      <c r="AV157" s="14" t="s">
        <v>143</v>
      </c>
      <c r="AW157" s="14" t="s">
        <v>30</v>
      </c>
      <c r="AX157" s="14" t="s">
        <v>81</v>
      </c>
      <c r="AY157" s="221" t="s">
        <v>136</v>
      </c>
    </row>
    <row r="158" spans="1:65" s="2" customFormat="1" ht="16.5" customHeight="1">
      <c r="A158" s="34"/>
      <c r="B158" s="35"/>
      <c r="C158" s="222" t="s">
        <v>171</v>
      </c>
      <c r="D158" s="222" t="s">
        <v>183</v>
      </c>
      <c r="E158" s="223" t="s">
        <v>698</v>
      </c>
      <c r="F158" s="224" t="s">
        <v>699</v>
      </c>
      <c r="G158" s="225" t="s">
        <v>192</v>
      </c>
      <c r="H158" s="226">
        <v>32</v>
      </c>
      <c r="I158" s="227"/>
      <c r="J158" s="228">
        <f>ROUND(I158*H158,2)</f>
        <v>0</v>
      </c>
      <c r="K158" s="224" t="s">
        <v>656</v>
      </c>
      <c r="L158" s="229"/>
      <c r="M158" s="230" t="s">
        <v>1</v>
      </c>
      <c r="N158" s="231" t="s">
        <v>38</v>
      </c>
      <c r="O158" s="71"/>
      <c r="P158" s="195">
        <f>O158*H158</f>
        <v>0</v>
      </c>
      <c r="Q158" s="195">
        <v>1.2E-4</v>
      </c>
      <c r="R158" s="195">
        <f>Q158*H158</f>
        <v>3.8400000000000001E-3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156</v>
      </c>
      <c r="AT158" s="197" t="s">
        <v>183</v>
      </c>
      <c r="AU158" s="197" t="s">
        <v>83</v>
      </c>
      <c r="AY158" s="17" t="s">
        <v>136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81</v>
      </c>
      <c r="BK158" s="198">
        <f>ROUND(I158*H158,2)</f>
        <v>0</v>
      </c>
      <c r="BL158" s="17" t="s">
        <v>143</v>
      </c>
      <c r="BM158" s="197" t="s">
        <v>242</v>
      </c>
    </row>
    <row r="159" spans="1:65" s="13" customFormat="1">
      <c r="B159" s="199"/>
      <c r="C159" s="200"/>
      <c r="D159" s="201" t="s">
        <v>151</v>
      </c>
      <c r="E159" s="202" t="s">
        <v>1</v>
      </c>
      <c r="F159" s="203" t="s">
        <v>697</v>
      </c>
      <c r="G159" s="200"/>
      <c r="H159" s="204">
        <v>32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151</v>
      </c>
      <c r="AU159" s="210" t="s">
        <v>83</v>
      </c>
      <c r="AV159" s="13" t="s">
        <v>83</v>
      </c>
      <c r="AW159" s="13" t="s">
        <v>30</v>
      </c>
      <c r="AX159" s="13" t="s">
        <v>73</v>
      </c>
      <c r="AY159" s="210" t="s">
        <v>136</v>
      </c>
    </row>
    <row r="160" spans="1:65" s="14" customFormat="1">
      <c r="B160" s="211"/>
      <c r="C160" s="212"/>
      <c r="D160" s="201" t="s">
        <v>151</v>
      </c>
      <c r="E160" s="213" t="s">
        <v>1</v>
      </c>
      <c r="F160" s="214" t="s">
        <v>153</v>
      </c>
      <c r="G160" s="212"/>
      <c r="H160" s="215">
        <v>32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151</v>
      </c>
      <c r="AU160" s="221" t="s">
        <v>83</v>
      </c>
      <c r="AV160" s="14" t="s">
        <v>143</v>
      </c>
      <c r="AW160" s="14" t="s">
        <v>30</v>
      </c>
      <c r="AX160" s="14" t="s">
        <v>81</v>
      </c>
      <c r="AY160" s="221" t="s">
        <v>136</v>
      </c>
    </row>
    <row r="161" spans="1:65" s="2" customFormat="1" ht="16.5" customHeight="1">
      <c r="A161" s="34"/>
      <c r="B161" s="35"/>
      <c r="C161" s="222" t="s">
        <v>8</v>
      </c>
      <c r="D161" s="222" t="s">
        <v>183</v>
      </c>
      <c r="E161" s="223" t="s">
        <v>700</v>
      </c>
      <c r="F161" s="224" t="s">
        <v>701</v>
      </c>
      <c r="G161" s="225" t="s">
        <v>192</v>
      </c>
      <c r="H161" s="226">
        <v>32</v>
      </c>
      <c r="I161" s="227"/>
      <c r="J161" s="228">
        <f>ROUND(I161*H161,2)</f>
        <v>0</v>
      </c>
      <c r="K161" s="224" t="s">
        <v>656</v>
      </c>
      <c r="L161" s="229"/>
      <c r="M161" s="230" t="s">
        <v>1</v>
      </c>
      <c r="N161" s="231" t="s">
        <v>38</v>
      </c>
      <c r="O161" s="71"/>
      <c r="P161" s="195">
        <f>O161*H161</f>
        <v>0</v>
      </c>
      <c r="Q161" s="195">
        <v>9.0000000000000006E-5</v>
      </c>
      <c r="R161" s="195">
        <f>Q161*H161</f>
        <v>2.8800000000000002E-3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156</v>
      </c>
      <c r="AT161" s="197" t="s">
        <v>183</v>
      </c>
      <c r="AU161" s="197" t="s">
        <v>83</v>
      </c>
      <c r="AY161" s="17" t="s">
        <v>136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81</v>
      </c>
      <c r="BK161" s="198">
        <f>ROUND(I161*H161,2)</f>
        <v>0</v>
      </c>
      <c r="BL161" s="17" t="s">
        <v>143</v>
      </c>
      <c r="BM161" s="197" t="s">
        <v>247</v>
      </c>
    </row>
    <row r="162" spans="1:65" s="13" customFormat="1">
      <c r="B162" s="199"/>
      <c r="C162" s="200"/>
      <c r="D162" s="201" t="s">
        <v>151</v>
      </c>
      <c r="E162" s="202" t="s">
        <v>1</v>
      </c>
      <c r="F162" s="203" t="s">
        <v>697</v>
      </c>
      <c r="G162" s="200"/>
      <c r="H162" s="204">
        <v>32</v>
      </c>
      <c r="I162" s="205"/>
      <c r="J162" s="200"/>
      <c r="K162" s="200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151</v>
      </c>
      <c r="AU162" s="210" t="s">
        <v>83</v>
      </c>
      <c r="AV162" s="13" t="s">
        <v>83</v>
      </c>
      <c r="AW162" s="13" t="s">
        <v>30</v>
      </c>
      <c r="AX162" s="13" t="s">
        <v>73</v>
      </c>
      <c r="AY162" s="210" t="s">
        <v>136</v>
      </c>
    </row>
    <row r="163" spans="1:65" s="14" customFormat="1">
      <c r="B163" s="211"/>
      <c r="C163" s="212"/>
      <c r="D163" s="201" t="s">
        <v>151</v>
      </c>
      <c r="E163" s="213" t="s">
        <v>1</v>
      </c>
      <c r="F163" s="214" t="s">
        <v>153</v>
      </c>
      <c r="G163" s="212"/>
      <c r="H163" s="215">
        <v>32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151</v>
      </c>
      <c r="AU163" s="221" t="s">
        <v>83</v>
      </c>
      <c r="AV163" s="14" t="s">
        <v>143</v>
      </c>
      <c r="AW163" s="14" t="s">
        <v>30</v>
      </c>
      <c r="AX163" s="14" t="s">
        <v>81</v>
      </c>
      <c r="AY163" s="221" t="s">
        <v>136</v>
      </c>
    </row>
    <row r="164" spans="1:65" s="2" customFormat="1" ht="24">
      <c r="A164" s="34"/>
      <c r="B164" s="35"/>
      <c r="C164" s="186" t="s">
        <v>176</v>
      </c>
      <c r="D164" s="186" t="s">
        <v>138</v>
      </c>
      <c r="E164" s="187" t="s">
        <v>702</v>
      </c>
      <c r="F164" s="188" t="s">
        <v>703</v>
      </c>
      <c r="G164" s="189" t="s">
        <v>192</v>
      </c>
      <c r="H164" s="190">
        <v>7</v>
      </c>
      <c r="I164" s="191"/>
      <c r="J164" s="192">
        <f>ROUND(I164*H164,2)</f>
        <v>0</v>
      </c>
      <c r="K164" s="188" t="s">
        <v>656</v>
      </c>
      <c r="L164" s="39"/>
      <c r="M164" s="193" t="s">
        <v>1</v>
      </c>
      <c r="N164" s="194" t="s">
        <v>38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143</v>
      </c>
      <c r="AT164" s="197" t="s">
        <v>138</v>
      </c>
      <c r="AU164" s="197" t="s">
        <v>83</v>
      </c>
      <c r="AY164" s="17" t="s">
        <v>136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81</v>
      </c>
      <c r="BK164" s="198">
        <f>ROUND(I164*H164,2)</f>
        <v>0</v>
      </c>
      <c r="BL164" s="17" t="s">
        <v>143</v>
      </c>
      <c r="BM164" s="197" t="s">
        <v>258</v>
      </c>
    </row>
    <row r="165" spans="1:65" s="2" customFormat="1" ht="19.5">
      <c r="A165" s="34"/>
      <c r="B165" s="35"/>
      <c r="C165" s="36"/>
      <c r="D165" s="201" t="s">
        <v>198</v>
      </c>
      <c r="E165" s="36"/>
      <c r="F165" s="232" t="s">
        <v>704</v>
      </c>
      <c r="G165" s="36"/>
      <c r="H165" s="36"/>
      <c r="I165" s="233"/>
      <c r="J165" s="36"/>
      <c r="K165" s="36"/>
      <c r="L165" s="39"/>
      <c r="M165" s="234"/>
      <c r="N165" s="235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198</v>
      </c>
      <c r="AU165" s="17" t="s">
        <v>83</v>
      </c>
    </row>
    <row r="166" spans="1:65" s="2" customFormat="1" ht="16.5" customHeight="1">
      <c r="A166" s="34"/>
      <c r="B166" s="35"/>
      <c r="C166" s="222" t="s">
        <v>218</v>
      </c>
      <c r="D166" s="222" t="s">
        <v>183</v>
      </c>
      <c r="E166" s="223" t="s">
        <v>705</v>
      </c>
      <c r="F166" s="224" t="s">
        <v>706</v>
      </c>
      <c r="G166" s="225" t="s">
        <v>192</v>
      </c>
      <c r="H166" s="226">
        <v>7</v>
      </c>
      <c r="I166" s="227"/>
      <c r="J166" s="228">
        <f>ROUND(I166*H166,2)</f>
        <v>0</v>
      </c>
      <c r="K166" s="224" t="s">
        <v>656</v>
      </c>
      <c r="L166" s="229"/>
      <c r="M166" s="230" t="s">
        <v>1</v>
      </c>
      <c r="N166" s="231" t="s">
        <v>38</v>
      </c>
      <c r="O166" s="71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156</v>
      </c>
      <c r="AT166" s="197" t="s">
        <v>183</v>
      </c>
      <c r="AU166" s="197" t="s">
        <v>83</v>
      </c>
      <c r="AY166" s="17" t="s">
        <v>136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81</v>
      </c>
      <c r="BK166" s="198">
        <f>ROUND(I166*H166,2)</f>
        <v>0</v>
      </c>
      <c r="BL166" s="17" t="s">
        <v>143</v>
      </c>
      <c r="BM166" s="197" t="s">
        <v>264</v>
      </c>
    </row>
    <row r="167" spans="1:65" s="2" customFormat="1" ht="16.5" customHeight="1">
      <c r="A167" s="34"/>
      <c r="B167" s="35"/>
      <c r="C167" s="222" t="s">
        <v>182</v>
      </c>
      <c r="D167" s="222" t="s">
        <v>183</v>
      </c>
      <c r="E167" s="223" t="s">
        <v>707</v>
      </c>
      <c r="F167" s="224" t="s">
        <v>708</v>
      </c>
      <c r="G167" s="225" t="s">
        <v>192</v>
      </c>
      <c r="H167" s="226">
        <v>7</v>
      </c>
      <c r="I167" s="227"/>
      <c r="J167" s="228">
        <f>ROUND(I167*H167,2)</f>
        <v>0</v>
      </c>
      <c r="K167" s="224" t="s">
        <v>656</v>
      </c>
      <c r="L167" s="229"/>
      <c r="M167" s="230" t="s">
        <v>1</v>
      </c>
      <c r="N167" s="231" t="s">
        <v>38</v>
      </c>
      <c r="O167" s="71"/>
      <c r="P167" s="195">
        <f>O167*H167</f>
        <v>0</v>
      </c>
      <c r="Q167" s="195">
        <v>0.39700000000000002</v>
      </c>
      <c r="R167" s="195">
        <f>Q167*H167</f>
        <v>2.7789999999999999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156</v>
      </c>
      <c r="AT167" s="197" t="s">
        <v>183</v>
      </c>
      <c r="AU167" s="197" t="s">
        <v>83</v>
      </c>
      <c r="AY167" s="17" t="s">
        <v>136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81</v>
      </c>
      <c r="BK167" s="198">
        <f>ROUND(I167*H167,2)</f>
        <v>0</v>
      </c>
      <c r="BL167" s="17" t="s">
        <v>143</v>
      </c>
      <c r="BM167" s="197" t="s">
        <v>268</v>
      </c>
    </row>
    <row r="168" spans="1:65" s="2" customFormat="1" ht="16.5" customHeight="1">
      <c r="A168" s="34"/>
      <c r="B168" s="35"/>
      <c r="C168" s="222" t="s">
        <v>228</v>
      </c>
      <c r="D168" s="222" t="s">
        <v>183</v>
      </c>
      <c r="E168" s="223" t="s">
        <v>709</v>
      </c>
      <c r="F168" s="224" t="s">
        <v>710</v>
      </c>
      <c r="G168" s="225" t="s">
        <v>192</v>
      </c>
      <c r="H168" s="226">
        <v>7</v>
      </c>
      <c r="I168" s="227"/>
      <c r="J168" s="228">
        <f>ROUND(I168*H168,2)</f>
        <v>0</v>
      </c>
      <c r="K168" s="224" t="s">
        <v>656</v>
      </c>
      <c r="L168" s="229"/>
      <c r="M168" s="230" t="s">
        <v>1</v>
      </c>
      <c r="N168" s="231" t="s">
        <v>38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156</v>
      </c>
      <c r="AT168" s="197" t="s">
        <v>183</v>
      </c>
      <c r="AU168" s="197" t="s">
        <v>83</v>
      </c>
      <c r="AY168" s="17" t="s">
        <v>136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81</v>
      </c>
      <c r="BK168" s="198">
        <f>ROUND(I168*H168,2)</f>
        <v>0</v>
      </c>
      <c r="BL168" s="17" t="s">
        <v>143</v>
      </c>
      <c r="BM168" s="197" t="s">
        <v>272</v>
      </c>
    </row>
    <row r="169" spans="1:65" s="2" customFormat="1" ht="21.75" customHeight="1">
      <c r="A169" s="34"/>
      <c r="B169" s="35"/>
      <c r="C169" s="222" t="s">
        <v>186</v>
      </c>
      <c r="D169" s="222" t="s">
        <v>183</v>
      </c>
      <c r="E169" s="223" t="s">
        <v>711</v>
      </c>
      <c r="F169" s="224" t="s">
        <v>712</v>
      </c>
      <c r="G169" s="225" t="s">
        <v>146</v>
      </c>
      <c r="H169" s="226">
        <v>0.7</v>
      </c>
      <c r="I169" s="227"/>
      <c r="J169" s="228">
        <f>ROUND(I169*H169,2)</f>
        <v>0</v>
      </c>
      <c r="K169" s="224" t="s">
        <v>656</v>
      </c>
      <c r="L169" s="229"/>
      <c r="M169" s="230" t="s">
        <v>1</v>
      </c>
      <c r="N169" s="231" t="s">
        <v>38</v>
      </c>
      <c r="O169" s="71"/>
      <c r="P169" s="195">
        <f>O169*H169</f>
        <v>0</v>
      </c>
      <c r="Q169" s="195">
        <v>2.234</v>
      </c>
      <c r="R169" s="195">
        <f>Q169*H169</f>
        <v>1.5637999999999999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156</v>
      </c>
      <c r="AT169" s="197" t="s">
        <v>183</v>
      </c>
      <c r="AU169" s="197" t="s">
        <v>83</v>
      </c>
      <c r="AY169" s="17" t="s">
        <v>136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81</v>
      </c>
      <c r="BK169" s="198">
        <f>ROUND(I169*H169,2)</f>
        <v>0</v>
      </c>
      <c r="BL169" s="17" t="s">
        <v>143</v>
      </c>
      <c r="BM169" s="197" t="s">
        <v>276</v>
      </c>
    </row>
    <row r="170" spans="1:65" s="13" customFormat="1">
      <c r="B170" s="199"/>
      <c r="C170" s="200"/>
      <c r="D170" s="201" t="s">
        <v>151</v>
      </c>
      <c r="E170" s="202" t="s">
        <v>1</v>
      </c>
      <c r="F170" s="203" t="s">
        <v>713</v>
      </c>
      <c r="G170" s="200"/>
      <c r="H170" s="204">
        <v>0.7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151</v>
      </c>
      <c r="AU170" s="210" t="s">
        <v>83</v>
      </c>
      <c r="AV170" s="13" t="s">
        <v>83</v>
      </c>
      <c r="AW170" s="13" t="s">
        <v>30</v>
      </c>
      <c r="AX170" s="13" t="s">
        <v>73</v>
      </c>
      <c r="AY170" s="210" t="s">
        <v>136</v>
      </c>
    </row>
    <row r="171" spans="1:65" s="14" customFormat="1">
      <c r="B171" s="211"/>
      <c r="C171" s="212"/>
      <c r="D171" s="201" t="s">
        <v>151</v>
      </c>
      <c r="E171" s="213" t="s">
        <v>1</v>
      </c>
      <c r="F171" s="214" t="s">
        <v>153</v>
      </c>
      <c r="G171" s="212"/>
      <c r="H171" s="215">
        <v>0.7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151</v>
      </c>
      <c r="AU171" s="221" t="s">
        <v>83</v>
      </c>
      <c r="AV171" s="14" t="s">
        <v>143</v>
      </c>
      <c r="AW171" s="14" t="s">
        <v>30</v>
      </c>
      <c r="AX171" s="14" t="s">
        <v>81</v>
      </c>
      <c r="AY171" s="221" t="s">
        <v>136</v>
      </c>
    </row>
    <row r="172" spans="1:65" s="2" customFormat="1" ht="24">
      <c r="A172" s="34"/>
      <c r="B172" s="35"/>
      <c r="C172" s="186" t="s">
        <v>7</v>
      </c>
      <c r="D172" s="186" t="s">
        <v>138</v>
      </c>
      <c r="E172" s="187" t="s">
        <v>714</v>
      </c>
      <c r="F172" s="188" t="s">
        <v>715</v>
      </c>
      <c r="G172" s="189" t="s">
        <v>234</v>
      </c>
      <c r="H172" s="190">
        <v>144</v>
      </c>
      <c r="I172" s="191"/>
      <c r="J172" s="192">
        <f>ROUND(I172*H172,2)</f>
        <v>0</v>
      </c>
      <c r="K172" s="188" t="s">
        <v>656</v>
      </c>
      <c r="L172" s="39"/>
      <c r="M172" s="193" t="s">
        <v>1</v>
      </c>
      <c r="N172" s="194" t="s">
        <v>38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143</v>
      </c>
      <c r="AT172" s="197" t="s">
        <v>138</v>
      </c>
      <c r="AU172" s="197" t="s">
        <v>83</v>
      </c>
      <c r="AY172" s="17" t="s">
        <v>136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81</v>
      </c>
      <c r="BK172" s="198">
        <f>ROUND(I172*H172,2)</f>
        <v>0</v>
      </c>
      <c r="BL172" s="17" t="s">
        <v>143</v>
      </c>
      <c r="BM172" s="197" t="s">
        <v>282</v>
      </c>
    </row>
    <row r="173" spans="1:65" s="2" customFormat="1" ht="19.5">
      <c r="A173" s="34"/>
      <c r="B173" s="35"/>
      <c r="C173" s="36"/>
      <c r="D173" s="201" t="s">
        <v>198</v>
      </c>
      <c r="E173" s="36"/>
      <c r="F173" s="232" t="s">
        <v>716</v>
      </c>
      <c r="G173" s="36"/>
      <c r="H173" s="36"/>
      <c r="I173" s="233"/>
      <c r="J173" s="36"/>
      <c r="K173" s="36"/>
      <c r="L173" s="39"/>
      <c r="M173" s="234"/>
      <c r="N173" s="235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198</v>
      </c>
      <c r="AU173" s="17" t="s">
        <v>83</v>
      </c>
    </row>
    <row r="174" spans="1:65" s="13" customFormat="1">
      <c r="B174" s="199"/>
      <c r="C174" s="200"/>
      <c r="D174" s="201" t="s">
        <v>151</v>
      </c>
      <c r="E174" s="202" t="s">
        <v>1</v>
      </c>
      <c r="F174" s="203" t="s">
        <v>717</v>
      </c>
      <c r="G174" s="200"/>
      <c r="H174" s="204">
        <v>144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151</v>
      </c>
      <c r="AU174" s="210" t="s">
        <v>83</v>
      </c>
      <c r="AV174" s="13" t="s">
        <v>83</v>
      </c>
      <c r="AW174" s="13" t="s">
        <v>30</v>
      </c>
      <c r="AX174" s="13" t="s">
        <v>73</v>
      </c>
      <c r="AY174" s="210" t="s">
        <v>136</v>
      </c>
    </row>
    <row r="175" spans="1:65" s="14" customFormat="1">
      <c r="B175" s="211"/>
      <c r="C175" s="212"/>
      <c r="D175" s="201" t="s">
        <v>151</v>
      </c>
      <c r="E175" s="213" t="s">
        <v>1</v>
      </c>
      <c r="F175" s="214" t="s">
        <v>153</v>
      </c>
      <c r="G175" s="212"/>
      <c r="H175" s="215">
        <v>144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151</v>
      </c>
      <c r="AU175" s="221" t="s">
        <v>83</v>
      </c>
      <c r="AV175" s="14" t="s">
        <v>143</v>
      </c>
      <c r="AW175" s="14" t="s">
        <v>30</v>
      </c>
      <c r="AX175" s="14" t="s">
        <v>81</v>
      </c>
      <c r="AY175" s="221" t="s">
        <v>136</v>
      </c>
    </row>
    <row r="176" spans="1:65" s="2" customFormat="1" ht="16.5" customHeight="1">
      <c r="A176" s="34"/>
      <c r="B176" s="35"/>
      <c r="C176" s="222" t="s">
        <v>193</v>
      </c>
      <c r="D176" s="222" t="s">
        <v>183</v>
      </c>
      <c r="E176" s="223" t="s">
        <v>718</v>
      </c>
      <c r="F176" s="224" t="s">
        <v>719</v>
      </c>
      <c r="G176" s="225" t="s">
        <v>165</v>
      </c>
      <c r="H176" s="226">
        <v>115.2</v>
      </c>
      <c r="I176" s="227"/>
      <c r="J176" s="228">
        <f>ROUND(I176*H176,2)</f>
        <v>0</v>
      </c>
      <c r="K176" s="224" t="s">
        <v>656</v>
      </c>
      <c r="L176" s="229"/>
      <c r="M176" s="230" t="s">
        <v>1</v>
      </c>
      <c r="N176" s="231" t="s">
        <v>38</v>
      </c>
      <c r="O176" s="71"/>
      <c r="P176" s="195">
        <f>O176*H176</f>
        <v>0</v>
      </c>
      <c r="Q176" s="195">
        <v>1</v>
      </c>
      <c r="R176" s="195">
        <f>Q176*H176</f>
        <v>115.2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156</v>
      </c>
      <c r="AT176" s="197" t="s">
        <v>183</v>
      </c>
      <c r="AU176" s="197" t="s">
        <v>83</v>
      </c>
      <c r="AY176" s="17" t="s">
        <v>136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81</v>
      </c>
      <c r="BK176" s="198">
        <f>ROUND(I176*H176,2)</f>
        <v>0</v>
      </c>
      <c r="BL176" s="17" t="s">
        <v>143</v>
      </c>
      <c r="BM176" s="197" t="s">
        <v>286</v>
      </c>
    </row>
    <row r="177" spans="1:65" s="13" customFormat="1">
      <c r="B177" s="199"/>
      <c r="C177" s="200"/>
      <c r="D177" s="201" t="s">
        <v>151</v>
      </c>
      <c r="E177" s="202" t="s">
        <v>1</v>
      </c>
      <c r="F177" s="203" t="s">
        <v>720</v>
      </c>
      <c r="G177" s="200"/>
      <c r="H177" s="204">
        <v>115.2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151</v>
      </c>
      <c r="AU177" s="210" t="s">
        <v>83</v>
      </c>
      <c r="AV177" s="13" t="s">
        <v>83</v>
      </c>
      <c r="AW177" s="13" t="s">
        <v>30</v>
      </c>
      <c r="AX177" s="13" t="s">
        <v>73</v>
      </c>
      <c r="AY177" s="210" t="s">
        <v>136</v>
      </c>
    </row>
    <row r="178" spans="1:65" s="14" customFormat="1">
      <c r="B178" s="211"/>
      <c r="C178" s="212"/>
      <c r="D178" s="201" t="s">
        <v>151</v>
      </c>
      <c r="E178" s="213" t="s">
        <v>1</v>
      </c>
      <c r="F178" s="214" t="s">
        <v>153</v>
      </c>
      <c r="G178" s="212"/>
      <c r="H178" s="215">
        <v>115.2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151</v>
      </c>
      <c r="AU178" s="221" t="s">
        <v>83</v>
      </c>
      <c r="AV178" s="14" t="s">
        <v>143</v>
      </c>
      <c r="AW178" s="14" t="s">
        <v>30</v>
      </c>
      <c r="AX178" s="14" t="s">
        <v>81</v>
      </c>
      <c r="AY178" s="221" t="s">
        <v>136</v>
      </c>
    </row>
    <row r="179" spans="1:65" s="2" customFormat="1" ht="24">
      <c r="A179" s="34"/>
      <c r="B179" s="35"/>
      <c r="C179" s="186" t="s">
        <v>244</v>
      </c>
      <c r="D179" s="186" t="s">
        <v>138</v>
      </c>
      <c r="E179" s="187" t="s">
        <v>721</v>
      </c>
      <c r="F179" s="188" t="s">
        <v>722</v>
      </c>
      <c r="G179" s="189" t="s">
        <v>146</v>
      </c>
      <c r="H179" s="190">
        <v>72</v>
      </c>
      <c r="I179" s="191"/>
      <c r="J179" s="192">
        <f>ROUND(I179*H179,2)</f>
        <v>0</v>
      </c>
      <c r="K179" s="188" t="s">
        <v>656</v>
      </c>
      <c r="L179" s="39"/>
      <c r="M179" s="193" t="s">
        <v>1</v>
      </c>
      <c r="N179" s="194" t="s">
        <v>38</v>
      </c>
      <c r="O179" s="71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143</v>
      </c>
      <c r="AT179" s="197" t="s">
        <v>138</v>
      </c>
      <c r="AU179" s="197" t="s">
        <v>83</v>
      </c>
      <c r="AY179" s="17" t="s">
        <v>136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81</v>
      </c>
      <c r="BK179" s="198">
        <f>ROUND(I179*H179,2)</f>
        <v>0</v>
      </c>
      <c r="BL179" s="17" t="s">
        <v>143</v>
      </c>
      <c r="BM179" s="197" t="s">
        <v>292</v>
      </c>
    </row>
    <row r="180" spans="1:65" s="13" customFormat="1">
      <c r="B180" s="199"/>
      <c r="C180" s="200"/>
      <c r="D180" s="201" t="s">
        <v>151</v>
      </c>
      <c r="E180" s="202" t="s">
        <v>1</v>
      </c>
      <c r="F180" s="203" t="s">
        <v>723</v>
      </c>
      <c r="G180" s="200"/>
      <c r="H180" s="204">
        <v>72</v>
      </c>
      <c r="I180" s="205"/>
      <c r="J180" s="200"/>
      <c r="K180" s="200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151</v>
      </c>
      <c r="AU180" s="210" t="s">
        <v>83</v>
      </c>
      <c r="AV180" s="13" t="s">
        <v>83</v>
      </c>
      <c r="AW180" s="13" t="s">
        <v>30</v>
      </c>
      <c r="AX180" s="13" t="s">
        <v>73</v>
      </c>
      <c r="AY180" s="210" t="s">
        <v>136</v>
      </c>
    </row>
    <row r="181" spans="1:65" s="14" customFormat="1">
      <c r="B181" s="211"/>
      <c r="C181" s="212"/>
      <c r="D181" s="201" t="s">
        <v>151</v>
      </c>
      <c r="E181" s="213" t="s">
        <v>1</v>
      </c>
      <c r="F181" s="214" t="s">
        <v>153</v>
      </c>
      <c r="G181" s="212"/>
      <c r="H181" s="215">
        <v>72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151</v>
      </c>
      <c r="AU181" s="221" t="s">
        <v>83</v>
      </c>
      <c r="AV181" s="14" t="s">
        <v>143</v>
      </c>
      <c r="AW181" s="14" t="s">
        <v>30</v>
      </c>
      <c r="AX181" s="14" t="s">
        <v>81</v>
      </c>
      <c r="AY181" s="221" t="s">
        <v>136</v>
      </c>
    </row>
    <row r="182" spans="1:65" s="2" customFormat="1" ht="24">
      <c r="A182" s="34"/>
      <c r="B182" s="35"/>
      <c r="C182" s="186" t="s">
        <v>197</v>
      </c>
      <c r="D182" s="186" t="s">
        <v>138</v>
      </c>
      <c r="E182" s="187" t="s">
        <v>724</v>
      </c>
      <c r="F182" s="188" t="s">
        <v>725</v>
      </c>
      <c r="G182" s="189" t="s">
        <v>674</v>
      </c>
      <c r="H182" s="190">
        <v>1</v>
      </c>
      <c r="I182" s="191"/>
      <c r="J182" s="192">
        <f>ROUND(I182*H182,2)</f>
        <v>0</v>
      </c>
      <c r="K182" s="188" t="s">
        <v>656</v>
      </c>
      <c r="L182" s="39"/>
      <c r="M182" s="193" t="s">
        <v>1</v>
      </c>
      <c r="N182" s="194" t="s">
        <v>38</v>
      </c>
      <c r="O182" s="71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143</v>
      </c>
      <c r="AT182" s="197" t="s">
        <v>138</v>
      </c>
      <c r="AU182" s="197" t="s">
        <v>83</v>
      </c>
      <c r="AY182" s="17" t="s">
        <v>136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81</v>
      </c>
      <c r="BK182" s="198">
        <f>ROUND(I182*H182,2)</f>
        <v>0</v>
      </c>
      <c r="BL182" s="17" t="s">
        <v>143</v>
      </c>
      <c r="BM182" s="197" t="s">
        <v>295</v>
      </c>
    </row>
    <row r="183" spans="1:65" s="2" customFormat="1" ht="19.5">
      <c r="A183" s="34"/>
      <c r="B183" s="35"/>
      <c r="C183" s="36"/>
      <c r="D183" s="201" t="s">
        <v>198</v>
      </c>
      <c r="E183" s="36"/>
      <c r="F183" s="232" t="s">
        <v>726</v>
      </c>
      <c r="G183" s="36"/>
      <c r="H183" s="36"/>
      <c r="I183" s="233"/>
      <c r="J183" s="36"/>
      <c r="K183" s="36"/>
      <c r="L183" s="39"/>
      <c r="M183" s="234"/>
      <c r="N183" s="235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198</v>
      </c>
      <c r="AU183" s="17" t="s">
        <v>83</v>
      </c>
    </row>
    <row r="184" spans="1:65" s="2" customFormat="1" ht="24">
      <c r="A184" s="34"/>
      <c r="B184" s="35"/>
      <c r="C184" s="186" t="s">
        <v>252</v>
      </c>
      <c r="D184" s="186" t="s">
        <v>138</v>
      </c>
      <c r="E184" s="187" t="s">
        <v>727</v>
      </c>
      <c r="F184" s="188" t="s">
        <v>728</v>
      </c>
      <c r="G184" s="189" t="s">
        <v>729</v>
      </c>
      <c r="H184" s="190">
        <v>2</v>
      </c>
      <c r="I184" s="191"/>
      <c r="J184" s="192">
        <f>ROUND(I184*H184,2)</f>
        <v>0</v>
      </c>
      <c r="K184" s="188" t="s">
        <v>656</v>
      </c>
      <c r="L184" s="39"/>
      <c r="M184" s="193" t="s">
        <v>1</v>
      </c>
      <c r="N184" s="194" t="s">
        <v>38</v>
      </c>
      <c r="O184" s="71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143</v>
      </c>
      <c r="AT184" s="197" t="s">
        <v>138</v>
      </c>
      <c r="AU184" s="197" t="s">
        <v>83</v>
      </c>
      <c r="AY184" s="17" t="s">
        <v>136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81</v>
      </c>
      <c r="BK184" s="198">
        <f>ROUND(I184*H184,2)</f>
        <v>0</v>
      </c>
      <c r="BL184" s="17" t="s">
        <v>143</v>
      </c>
      <c r="BM184" s="197" t="s">
        <v>299</v>
      </c>
    </row>
    <row r="185" spans="1:65" s="12" customFormat="1" ht="25.9" customHeight="1">
      <c r="B185" s="170"/>
      <c r="C185" s="171"/>
      <c r="D185" s="172" t="s">
        <v>72</v>
      </c>
      <c r="E185" s="173" t="s">
        <v>730</v>
      </c>
      <c r="F185" s="173" t="s">
        <v>731</v>
      </c>
      <c r="G185" s="171"/>
      <c r="H185" s="171"/>
      <c r="I185" s="174"/>
      <c r="J185" s="175">
        <f>BK185</f>
        <v>0</v>
      </c>
      <c r="K185" s="171"/>
      <c r="L185" s="176"/>
      <c r="M185" s="177"/>
      <c r="N185" s="178"/>
      <c r="O185" s="178"/>
      <c r="P185" s="179">
        <f>SUM(P186:P214)</f>
        <v>0</v>
      </c>
      <c r="Q185" s="178"/>
      <c r="R185" s="179">
        <f>SUM(R186:R214)</f>
        <v>0</v>
      </c>
      <c r="S185" s="178"/>
      <c r="T185" s="180">
        <f>SUM(T186:T214)</f>
        <v>0</v>
      </c>
      <c r="AR185" s="181" t="s">
        <v>143</v>
      </c>
      <c r="AT185" s="182" t="s">
        <v>72</v>
      </c>
      <c r="AU185" s="182" t="s">
        <v>73</v>
      </c>
      <c r="AY185" s="181" t="s">
        <v>136</v>
      </c>
      <c r="BK185" s="183">
        <f>SUM(BK186:BK214)</f>
        <v>0</v>
      </c>
    </row>
    <row r="186" spans="1:65" s="2" customFormat="1" ht="55.5" customHeight="1">
      <c r="A186" s="34"/>
      <c r="B186" s="35"/>
      <c r="C186" s="186" t="s">
        <v>204</v>
      </c>
      <c r="D186" s="186" t="s">
        <v>138</v>
      </c>
      <c r="E186" s="187" t="s">
        <v>732</v>
      </c>
      <c r="F186" s="188" t="s">
        <v>733</v>
      </c>
      <c r="G186" s="189" t="s">
        <v>165</v>
      </c>
      <c r="H186" s="190">
        <v>340.16</v>
      </c>
      <c r="I186" s="191"/>
      <c r="J186" s="192">
        <f>ROUND(I186*H186,2)</f>
        <v>0</v>
      </c>
      <c r="K186" s="188" t="s">
        <v>656</v>
      </c>
      <c r="L186" s="39"/>
      <c r="M186" s="193" t="s">
        <v>1</v>
      </c>
      <c r="N186" s="194" t="s">
        <v>38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549</v>
      </c>
      <c r="AT186" s="197" t="s">
        <v>138</v>
      </c>
      <c r="AU186" s="197" t="s">
        <v>81</v>
      </c>
      <c r="AY186" s="17" t="s">
        <v>136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81</v>
      </c>
      <c r="BK186" s="198">
        <f>ROUND(I186*H186,2)</f>
        <v>0</v>
      </c>
      <c r="BL186" s="17" t="s">
        <v>549</v>
      </c>
      <c r="BM186" s="197" t="s">
        <v>317</v>
      </c>
    </row>
    <row r="187" spans="1:65" s="2" customFormat="1" ht="19.5">
      <c r="A187" s="34"/>
      <c r="B187" s="35"/>
      <c r="C187" s="36"/>
      <c r="D187" s="201" t="s">
        <v>198</v>
      </c>
      <c r="E187" s="36"/>
      <c r="F187" s="232" t="s">
        <v>734</v>
      </c>
      <c r="G187" s="36"/>
      <c r="H187" s="36"/>
      <c r="I187" s="233"/>
      <c r="J187" s="36"/>
      <c r="K187" s="36"/>
      <c r="L187" s="39"/>
      <c r="M187" s="234"/>
      <c r="N187" s="235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198</v>
      </c>
      <c r="AU187" s="17" t="s">
        <v>81</v>
      </c>
    </row>
    <row r="188" spans="1:65" s="13" customFormat="1">
      <c r="B188" s="199"/>
      <c r="C188" s="200"/>
      <c r="D188" s="201" t="s">
        <v>151</v>
      </c>
      <c r="E188" s="202" t="s">
        <v>1</v>
      </c>
      <c r="F188" s="203" t="s">
        <v>735</v>
      </c>
      <c r="G188" s="200"/>
      <c r="H188" s="204">
        <v>115.2</v>
      </c>
      <c r="I188" s="205"/>
      <c r="J188" s="200"/>
      <c r="K188" s="200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151</v>
      </c>
      <c r="AU188" s="210" t="s">
        <v>81</v>
      </c>
      <c r="AV188" s="13" t="s">
        <v>83</v>
      </c>
      <c r="AW188" s="13" t="s">
        <v>30</v>
      </c>
      <c r="AX188" s="13" t="s">
        <v>73</v>
      </c>
      <c r="AY188" s="210" t="s">
        <v>136</v>
      </c>
    </row>
    <row r="189" spans="1:65" s="13" customFormat="1">
      <c r="B189" s="199"/>
      <c r="C189" s="200"/>
      <c r="D189" s="201" t="s">
        <v>151</v>
      </c>
      <c r="E189" s="202" t="s">
        <v>1</v>
      </c>
      <c r="F189" s="203" t="s">
        <v>736</v>
      </c>
      <c r="G189" s="200"/>
      <c r="H189" s="204">
        <v>224.96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151</v>
      </c>
      <c r="AU189" s="210" t="s">
        <v>81</v>
      </c>
      <c r="AV189" s="13" t="s">
        <v>83</v>
      </c>
      <c r="AW189" s="13" t="s">
        <v>30</v>
      </c>
      <c r="AX189" s="13" t="s">
        <v>73</v>
      </c>
      <c r="AY189" s="210" t="s">
        <v>136</v>
      </c>
    </row>
    <row r="190" spans="1:65" s="14" customFormat="1">
      <c r="B190" s="211"/>
      <c r="C190" s="212"/>
      <c r="D190" s="201" t="s">
        <v>151</v>
      </c>
      <c r="E190" s="213" t="s">
        <v>1</v>
      </c>
      <c r="F190" s="214" t="s">
        <v>153</v>
      </c>
      <c r="G190" s="212"/>
      <c r="H190" s="215">
        <v>340.16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151</v>
      </c>
      <c r="AU190" s="221" t="s">
        <v>81</v>
      </c>
      <c r="AV190" s="14" t="s">
        <v>143</v>
      </c>
      <c r="AW190" s="14" t="s">
        <v>30</v>
      </c>
      <c r="AX190" s="14" t="s">
        <v>81</v>
      </c>
      <c r="AY190" s="221" t="s">
        <v>136</v>
      </c>
    </row>
    <row r="191" spans="1:65" s="2" customFormat="1" ht="48">
      <c r="A191" s="34"/>
      <c r="B191" s="35"/>
      <c r="C191" s="186" t="s">
        <v>260</v>
      </c>
      <c r="D191" s="186" t="s">
        <v>138</v>
      </c>
      <c r="E191" s="187" t="s">
        <v>737</v>
      </c>
      <c r="F191" s="188" t="s">
        <v>738</v>
      </c>
      <c r="G191" s="189" t="s">
        <v>165</v>
      </c>
      <c r="H191" s="190">
        <v>427.68</v>
      </c>
      <c r="I191" s="191"/>
      <c r="J191" s="192">
        <f>ROUND(I191*H191,2)</f>
        <v>0</v>
      </c>
      <c r="K191" s="188" t="s">
        <v>656</v>
      </c>
      <c r="L191" s="39"/>
      <c r="M191" s="193" t="s">
        <v>1</v>
      </c>
      <c r="N191" s="194" t="s">
        <v>38</v>
      </c>
      <c r="O191" s="71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549</v>
      </c>
      <c r="AT191" s="197" t="s">
        <v>138</v>
      </c>
      <c r="AU191" s="197" t="s">
        <v>81</v>
      </c>
      <c r="AY191" s="17" t="s">
        <v>136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81</v>
      </c>
      <c r="BK191" s="198">
        <f>ROUND(I191*H191,2)</f>
        <v>0</v>
      </c>
      <c r="BL191" s="17" t="s">
        <v>549</v>
      </c>
      <c r="BM191" s="197" t="s">
        <v>336</v>
      </c>
    </row>
    <row r="192" spans="1:65" s="2" customFormat="1" ht="19.5">
      <c r="A192" s="34"/>
      <c r="B192" s="35"/>
      <c r="C192" s="36"/>
      <c r="D192" s="201" t="s">
        <v>198</v>
      </c>
      <c r="E192" s="36"/>
      <c r="F192" s="232" t="s">
        <v>734</v>
      </c>
      <c r="G192" s="36"/>
      <c r="H192" s="36"/>
      <c r="I192" s="233"/>
      <c r="J192" s="36"/>
      <c r="K192" s="36"/>
      <c r="L192" s="39"/>
      <c r="M192" s="234"/>
      <c r="N192" s="235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198</v>
      </c>
      <c r="AU192" s="17" t="s">
        <v>81</v>
      </c>
    </row>
    <row r="193" spans="1:65" s="13" customFormat="1">
      <c r="B193" s="199"/>
      <c r="C193" s="200"/>
      <c r="D193" s="201" t="s">
        <v>151</v>
      </c>
      <c r="E193" s="202" t="s">
        <v>1</v>
      </c>
      <c r="F193" s="203" t="s">
        <v>739</v>
      </c>
      <c r="G193" s="200"/>
      <c r="H193" s="204">
        <v>115.2</v>
      </c>
      <c r="I193" s="205"/>
      <c r="J193" s="200"/>
      <c r="K193" s="200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151</v>
      </c>
      <c r="AU193" s="210" t="s">
        <v>81</v>
      </c>
      <c r="AV193" s="13" t="s">
        <v>83</v>
      </c>
      <c r="AW193" s="13" t="s">
        <v>30</v>
      </c>
      <c r="AX193" s="13" t="s">
        <v>73</v>
      </c>
      <c r="AY193" s="210" t="s">
        <v>136</v>
      </c>
    </row>
    <row r="194" spans="1:65" s="13" customFormat="1">
      <c r="B194" s="199"/>
      <c r="C194" s="200"/>
      <c r="D194" s="201" t="s">
        <v>151</v>
      </c>
      <c r="E194" s="202" t="s">
        <v>1</v>
      </c>
      <c r="F194" s="203" t="s">
        <v>740</v>
      </c>
      <c r="G194" s="200"/>
      <c r="H194" s="204">
        <v>312.48</v>
      </c>
      <c r="I194" s="205"/>
      <c r="J194" s="200"/>
      <c r="K194" s="200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151</v>
      </c>
      <c r="AU194" s="210" t="s">
        <v>81</v>
      </c>
      <c r="AV194" s="13" t="s">
        <v>83</v>
      </c>
      <c r="AW194" s="13" t="s">
        <v>30</v>
      </c>
      <c r="AX194" s="13" t="s">
        <v>73</v>
      </c>
      <c r="AY194" s="210" t="s">
        <v>136</v>
      </c>
    </row>
    <row r="195" spans="1:65" s="14" customFormat="1">
      <c r="B195" s="211"/>
      <c r="C195" s="212"/>
      <c r="D195" s="201" t="s">
        <v>151</v>
      </c>
      <c r="E195" s="213" t="s">
        <v>1</v>
      </c>
      <c r="F195" s="214" t="s">
        <v>153</v>
      </c>
      <c r="G195" s="212"/>
      <c r="H195" s="215">
        <v>427.68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151</v>
      </c>
      <c r="AU195" s="221" t="s">
        <v>81</v>
      </c>
      <c r="AV195" s="14" t="s">
        <v>143</v>
      </c>
      <c r="AW195" s="14" t="s">
        <v>30</v>
      </c>
      <c r="AX195" s="14" t="s">
        <v>81</v>
      </c>
      <c r="AY195" s="221" t="s">
        <v>136</v>
      </c>
    </row>
    <row r="196" spans="1:65" s="2" customFormat="1" ht="21.75" customHeight="1">
      <c r="A196" s="34"/>
      <c r="B196" s="35"/>
      <c r="C196" s="186" t="s">
        <v>208</v>
      </c>
      <c r="D196" s="186" t="s">
        <v>138</v>
      </c>
      <c r="E196" s="187" t="s">
        <v>741</v>
      </c>
      <c r="F196" s="188" t="s">
        <v>742</v>
      </c>
      <c r="G196" s="189" t="s">
        <v>165</v>
      </c>
      <c r="H196" s="190">
        <v>340.16</v>
      </c>
      <c r="I196" s="191"/>
      <c r="J196" s="192">
        <f>ROUND(I196*H196,2)</f>
        <v>0</v>
      </c>
      <c r="K196" s="188" t="s">
        <v>656</v>
      </c>
      <c r="L196" s="39"/>
      <c r="M196" s="193" t="s">
        <v>1</v>
      </c>
      <c r="N196" s="194" t="s">
        <v>38</v>
      </c>
      <c r="O196" s="71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549</v>
      </c>
      <c r="AT196" s="197" t="s">
        <v>138</v>
      </c>
      <c r="AU196" s="197" t="s">
        <v>81</v>
      </c>
      <c r="AY196" s="17" t="s">
        <v>136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81</v>
      </c>
      <c r="BK196" s="198">
        <f>ROUND(I196*H196,2)</f>
        <v>0</v>
      </c>
      <c r="BL196" s="17" t="s">
        <v>549</v>
      </c>
      <c r="BM196" s="197" t="s">
        <v>340</v>
      </c>
    </row>
    <row r="197" spans="1:65" s="13" customFormat="1">
      <c r="B197" s="199"/>
      <c r="C197" s="200"/>
      <c r="D197" s="201" t="s">
        <v>151</v>
      </c>
      <c r="E197" s="202" t="s">
        <v>1</v>
      </c>
      <c r="F197" s="203" t="s">
        <v>743</v>
      </c>
      <c r="G197" s="200"/>
      <c r="H197" s="204">
        <v>340.16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151</v>
      </c>
      <c r="AU197" s="210" t="s">
        <v>81</v>
      </c>
      <c r="AV197" s="13" t="s">
        <v>83</v>
      </c>
      <c r="AW197" s="13" t="s">
        <v>30</v>
      </c>
      <c r="AX197" s="13" t="s">
        <v>73</v>
      </c>
      <c r="AY197" s="210" t="s">
        <v>136</v>
      </c>
    </row>
    <row r="198" spans="1:65" s="14" customFormat="1">
      <c r="B198" s="211"/>
      <c r="C198" s="212"/>
      <c r="D198" s="201" t="s">
        <v>151</v>
      </c>
      <c r="E198" s="213" t="s">
        <v>1</v>
      </c>
      <c r="F198" s="214" t="s">
        <v>153</v>
      </c>
      <c r="G198" s="212"/>
      <c r="H198" s="215">
        <v>340.16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151</v>
      </c>
      <c r="AU198" s="221" t="s">
        <v>81</v>
      </c>
      <c r="AV198" s="14" t="s">
        <v>143</v>
      </c>
      <c r="AW198" s="14" t="s">
        <v>30</v>
      </c>
      <c r="AX198" s="14" t="s">
        <v>81</v>
      </c>
      <c r="AY198" s="221" t="s">
        <v>136</v>
      </c>
    </row>
    <row r="199" spans="1:65" s="2" customFormat="1" ht="33" customHeight="1">
      <c r="A199" s="34"/>
      <c r="B199" s="35"/>
      <c r="C199" s="186" t="s">
        <v>269</v>
      </c>
      <c r="D199" s="186" t="s">
        <v>138</v>
      </c>
      <c r="E199" s="187" t="s">
        <v>744</v>
      </c>
      <c r="F199" s="188" t="s">
        <v>745</v>
      </c>
      <c r="G199" s="189" t="s">
        <v>192</v>
      </c>
      <c r="H199" s="190">
        <v>2</v>
      </c>
      <c r="I199" s="191"/>
      <c r="J199" s="192">
        <f>ROUND(I199*H199,2)</f>
        <v>0</v>
      </c>
      <c r="K199" s="188" t="s">
        <v>656</v>
      </c>
      <c r="L199" s="39"/>
      <c r="M199" s="193" t="s">
        <v>1</v>
      </c>
      <c r="N199" s="194" t="s">
        <v>38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549</v>
      </c>
      <c r="AT199" s="197" t="s">
        <v>138</v>
      </c>
      <c r="AU199" s="197" t="s">
        <v>81</v>
      </c>
      <c r="AY199" s="17" t="s">
        <v>136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81</v>
      </c>
      <c r="BK199" s="198">
        <f>ROUND(I199*H199,2)</f>
        <v>0</v>
      </c>
      <c r="BL199" s="17" t="s">
        <v>549</v>
      </c>
      <c r="BM199" s="197" t="s">
        <v>350</v>
      </c>
    </row>
    <row r="200" spans="1:65" s="13" customFormat="1">
      <c r="B200" s="199"/>
      <c r="C200" s="200"/>
      <c r="D200" s="201" t="s">
        <v>151</v>
      </c>
      <c r="E200" s="202" t="s">
        <v>1</v>
      </c>
      <c r="F200" s="203" t="s">
        <v>746</v>
      </c>
      <c r="G200" s="200"/>
      <c r="H200" s="204">
        <v>2</v>
      </c>
      <c r="I200" s="205"/>
      <c r="J200" s="200"/>
      <c r="K200" s="200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151</v>
      </c>
      <c r="AU200" s="210" t="s">
        <v>81</v>
      </c>
      <c r="AV200" s="13" t="s">
        <v>83</v>
      </c>
      <c r="AW200" s="13" t="s">
        <v>30</v>
      </c>
      <c r="AX200" s="13" t="s">
        <v>73</v>
      </c>
      <c r="AY200" s="210" t="s">
        <v>136</v>
      </c>
    </row>
    <row r="201" spans="1:65" s="14" customFormat="1">
      <c r="B201" s="211"/>
      <c r="C201" s="212"/>
      <c r="D201" s="201" t="s">
        <v>151</v>
      </c>
      <c r="E201" s="213" t="s">
        <v>1</v>
      </c>
      <c r="F201" s="214" t="s">
        <v>153</v>
      </c>
      <c r="G201" s="212"/>
      <c r="H201" s="215">
        <v>2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151</v>
      </c>
      <c r="AU201" s="221" t="s">
        <v>81</v>
      </c>
      <c r="AV201" s="14" t="s">
        <v>143</v>
      </c>
      <c r="AW201" s="14" t="s">
        <v>30</v>
      </c>
      <c r="AX201" s="14" t="s">
        <v>81</v>
      </c>
      <c r="AY201" s="221" t="s">
        <v>136</v>
      </c>
    </row>
    <row r="202" spans="1:65" s="2" customFormat="1" ht="24">
      <c r="A202" s="34"/>
      <c r="B202" s="35"/>
      <c r="C202" s="186" t="s">
        <v>213</v>
      </c>
      <c r="D202" s="186" t="s">
        <v>138</v>
      </c>
      <c r="E202" s="187" t="s">
        <v>747</v>
      </c>
      <c r="F202" s="188" t="s">
        <v>748</v>
      </c>
      <c r="G202" s="189" t="s">
        <v>192</v>
      </c>
      <c r="H202" s="190">
        <v>2</v>
      </c>
      <c r="I202" s="191"/>
      <c r="J202" s="192">
        <f>ROUND(I202*H202,2)</f>
        <v>0</v>
      </c>
      <c r="K202" s="188" t="s">
        <v>656</v>
      </c>
      <c r="L202" s="39"/>
      <c r="M202" s="193" t="s">
        <v>1</v>
      </c>
      <c r="N202" s="194" t="s">
        <v>38</v>
      </c>
      <c r="O202" s="71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549</v>
      </c>
      <c r="AT202" s="197" t="s">
        <v>138</v>
      </c>
      <c r="AU202" s="197" t="s">
        <v>81</v>
      </c>
      <c r="AY202" s="17" t="s">
        <v>136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81</v>
      </c>
      <c r="BK202" s="198">
        <f>ROUND(I202*H202,2)</f>
        <v>0</v>
      </c>
      <c r="BL202" s="17" t="s">
        <v>549</v>
      </c>
      <c r="BM202" s="197" t="s">
        <v>355</v>
      </c>
    </row>
    <row r="203" spans="1:65" s="13" customFormat="1">
      <c r="B203" s="199"/>
      <c r="C203" s="200"/>
      <c r="D203" s="201" t="s">
        <v>151</v>
      </c>
      <c r="E203" s="202" t="s">
        <v>1</v>
      </c>
      <c r="F203" s="203" t="s">
        <v>749</v>
      </c>
      <c r="G203" s="200"/>
      <c r="H203" s="204">
        <v>1</v>
      </c>
      <c r="I203" s="205"/>
      <c r="J203" s="200"/>
      <c r="K203" s="200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151</v>
      </c>
      <c r="AU203" s="210" t="s">
        <v>81</v>
      </c>
      <c r="AV203" s="13" t="s">
        <v>83</v>
      </c>
      <c r="AW203" s="13" t="s">
        <v>30</v>
      </c>
      <c r="AX203" s="13" t="s">
        <v>73</v>
      </c>
      <c r="AY203" s="210" t="s">
        <v>136</v>
      </c>
    </row>
    <row r="204" spans="1:65" s="13" customFormat="1">
      <c r="B204" s="199"/>
      <c r="C204" s="200"/>
      <c r="D204" s="201" t="s">
        <v>151</v>
      </c>
      <c r="E204" s="202" t="s">
        <v>1</v>
      </c>
      <c r="F204" s="203" t="s">
        <v>750</v>
      </c>
      <c r="G204" s="200"/>
      <c r="H204" s="204">
        <v>1</v>
      </c>
      <c r="I204" s="205"/>
      <c r="J204" s="200"/>
      <c r="K204" s="200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151</v>
      </c>
      <c r="AU204" s="210" t="s">
        <v>81</v>
      </c>
      <c r="AV204" s="13" t="s">
        <v>83</v>
      </c>
      <c r="AW204" s="13" t="s">
        <v>30</v>
      </c>
      <c r="AX204" s="13" t="s">
        <v>73</v>
      </c>
      <c r="AY204" s="210" t="s">
        <v>136</v>
      </c>
    </row>
    <row r="205" spans="1:65" s="14" customFormat="1">
      <c r="B205" s="211"/>
      <c r="C205" s="212"/>
      <c r="D205" s="201" t="s">
        <v>151</v>
      </c>
      <c r="E205" s="213" t="s">
        <v>1</v>
      </c>
      <c r="F205" s="214" t="s">
        <v>153</v>
      </c>
      <c r="G205" s="212"/>
      <c r="H205" s="215">
        <v>2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151</v>
      </c>
      <c r="AU205" s="221" t="s">
        <v>81</v>
      </c>
      <c r="AV205" s="14" t="s">
        <v>143</v>
      </c>
      <c r="AW205" s="14" t="s">
        <v>30</v>
      </c>
      <c r="AX205" s="14" t="s">
        <v>81</v>
      </c>
      <c r="AY205" s="221" t="s">
        <v>136</v>
      </c>
    </row>
    <row r="206" spans="1:65" s="2" customFormat="1" ht="21.75" customHeight="1">
      <c r="A206" s="34"/>
      <c r="B206" s="35"/>
      <c r="C206" s="186" t="s">
        <v>279</v>
      </c>
      <c r="D206" s="186" t="s">
        <v>138</v>
      </c>
      <c r="E206" s="187" t="s">
        <v>751</v>
      </c>
      <c r="F206" s="188" t="s">
        <v>752</v>
      </c>
      <c r="G206" s="189" t="s">
        <v>165</v>
      </c>
      <c r="H206" s="190">
        <v>115.2</v>
      </c>
      <c r="I206" s="191"/>
      <c r="J206" s="192">
        <f>ROUND(I206*H206,2)</f>
        <v>0</v>
      </c>
      <c r="K206" s="188" t="s">
        <v>656</v>
      </c>
      <c r="L206" s="39"/>
      <c r="M206" s="193" t="s">
        <v>1</v>
      </c>
      <c r="N206" s="194" t="s">
        <v>38</v>
      </c>
      <c r="O206" s="71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549</v>
      </c>
      <c r="AT206" s="197" t="s">
        <v>138</v>
      </c>
      <c r="AU206" s="197" t="s">
        <v>81</v>
      </c>
      <c r="AY206" s="17" t="s">
        <v>136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81</v>
      </c>
      <c r="BK206" s="198">
        <f>ROUND(I206*H206,2)</f>
        <v>0</v>
      </c>
      <c r="BL206" s="17" t="s">
        <v>549</v>
      </c>
      <c r="BM206" s="197" t="s">
        <v>358</v>
      </c>
    </row>
    <row r="207" spans="1:65" s="13" customFormat="1">
      <c r="B207" s="199"/>
      <c r="C207" s="200"/>
      <c r="D207" s="201" t="s">
        <v>151</v>
      </c>
      <c r="E207" s="202" t="s">
        <v>1</v>
      </c>
      <c r="F207" s="203" t="s">
        <v>753</v>
      </c>
      <c r="G207" s="200"/>
      <c r="H207" s="204">
        <v>115.2</v>
      </c>
      <c r="I207" s="205"/>
      <c r="J207" s="200"/>
      <c r="K207" s="200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151</v>
      </c>
      <c r="AU207" s="210" t="s">
        <v>81</v>
      </c>
      <c r="AV207" s="13" t="s">
        <v>83</v>
      </c>
      <c r="AW207" s="13" t="s">
        <v>30</v>
      </c>
      <c r="AX207" s="13" t="s">
        <v>73</v>
      </c>
      <c r="AY207" s="210" t="s">
        <v>136</v>
      </c>
    </row>
    <row r="208" spans="1:65" s="14" customFormat="1">
      <c r="B208" s="211"/>
      <c r="C208" s="212"/>
      <c r="D208" s="201" t="s">
        <v>151</v>
      </c>
      <c r="E208" s="213" t="s">
        <v>1</v>
      </c>
      <c r="F208" s="214" t="s">
        <v>153</v>
      </c>
      <c r="G208" s="212"/>
      <c r="H208" s="215">
        <v>115.2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151</v>
      </c>
      <c r="AU208" s="221" t="s">
        <v>81</v>
      </c>
      <c r="AV208" s="14" t="s">
        <v>143</v>
      </c>
      <c r="AW208" s="14" t="s">
        <v>30</v>
      </c>
      <c r="AX208" s="14" t="s">
        <v>81</v>
      </c>
      <c r="AY208" s="221" t="s">
        <v>136</v>
      </c>
    </row>
    <row r="209" spans="1:65" s="2" customFormat="1" ht="24">
      <c r="A209" s="34"/>
      <c r="B209" s="35"/>
      <c r="C209" s="186" t="s">
        <v>217</v>
      </c>
      <c r="D209" s="186" t="s">
        <v>138</v>
      </c>
      <c r="E209" s="187" t="s">
        <v>754</v>
      </c>
      <c r="F209" s="188" t="s">
        <v>755</v>
      </c>
      <c r="G209" s="189" t="s">
        <v>165</v>
      </c>
      <c r="H209" s="190">
        <v>224.96</v>
      </c>
      <c r="I209" s="191"/>
      <c r="J209" s="192">
        <f>ROUND(I209*H209,2)</f>
        <v>0</v>
      </c>
      <c r="K209" s="188" t="s">
        <v>656</v>
      </c>
      <c r="L209" s="39"/>
      <c r="M209" s="193" t="s">
        <v>1</v>
      </c>
      <c r="N209" s="194" t="s">
        <v>38</v>
      </c>
      <c r="O209" s="71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549</v>
      </c>
      <c r="AT209" s="197" t="s">
        <v>138</v>
      </c>
      <c r="AU209" s="197" t="s">
        <v>81</v>
      </c>
      <c r="AY209" s="17" t="s">
        <v>136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81</v>
      </c>
      <c r="BK209" s="198">
        <f>ROUND(I209*H209,2)</f>
        <v>0</v>
      </c>
      <c r="BL209" s="17" t="s">
        <v>549</v>
      </c>
      <c r="BM209" s="197" t="s">
        <v>363</v>
      </c>
    </row>
    <row r="210" spans="1:65" s="13" customFormat="1">
      <c r="B210" s="199"/>
      <c r="C210" s="200"/>
      <c r="D210" s="201" t="s">
        <v>151</v>
      </c>
      <c r="E210" s="202" t="s">
        <v>1</v>
      </c>
      <c r="F210" s="203" t="s">
        <v>756</v>
      </c>
      <c r="G210" s="200"/>
      <c r="H210" s="204">
        <v>224.96</v>
      </c>
      <c r="I210" s="205"/>
      <c r="J210" s="200"/>
      <c r="K210" s="200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151</v>
      </c>
      <c r="AU210" s="210" t="s">
        <v>81</v>
      </c>
      <c r="AV210" s="13" t="s">
        <v>83</v>
      </c>
      <c r="AW210" s="13" t="s">
        <v>30</v>
      </c>
      <c r="AX210" s="13" t="s">
        <v>73</v>
      </c>
      <c r="AY210" s="210" t="s">
        <v>136</v>
      </c>
    </row>
    <row r="211" spans="1:65" s="14" customFormat="1">
      <c r="B211" s="211"/>
      <c r="C211" s="212"/>
      <c r="D211" s="201" t="s">
        <v>151</v>
      </c>
      <c r="E211" s="213" t="s">
        <v>1</v>
      </c>
      <c r="F211" s="214" t="s">
        <v>153</v>
      </c>
      <c r="G211" s="212"/>
      <c r="H211" s="215">
        <v>224.96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151</v>
      </c>
      <c r="AU211" s="221" t="s">
        <v>81</v>
      </c>
      <c r="AV211" s="14" t="s">
        <v>143</v>
      </c>
      <c r="AW211" s="14" t="s">
        <v>30</v>
      </c>
      <c r="AX211" s="14" t="s">
        <v>81</v>
      </c>
      <c r="AY211" s="221" t="s">
        <v>136</v>
      </c>
    </row>
    <row r="212" spans="1:65" s="2" customFormat="1" ht="21.75" customHeight="1">
      <c r="A212" s="34"/>
      <c r="B212" s="35"/>
      <c r="C212" s="186" t="s">
        <v>289</v>
      </c>
      <c r="D212" s="186" t="s">
        <v>138</v>
      </c>
      <c r="E212" s="187" t="s">
        <v>757</v>
      </c>
      <c r="F212" s="188" t="s">
        <v>758</v>
      </c>
      <c r="G212" s="189" t="s">
        <v>165</v>
      </c>
      <c r="H212" s="190">
        <v>0.60499999999999998</v>
      </c>
      <c r="I212" s="191"/>
      <c r="J212" s="192">
        <f>ROUND(I212*H212,2)</f>
        <v>0</v>
      </c>
      <c r="K212" s="188" t="s">
        <v>656</v>
      </c>
      <c r="L212" s="39"/>
      <c r="M212" s="193" t="s">
        <v>1</v>
      </c>
      <c r="N212" s="194" t="s">
        <v>38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549</v>
      </c>
      <c r="AT212" s="197" t="s">
        <v>138</v>
      </c>
      <c r="AU212" s="197" t="s">
        <v>81</v>
      </c>
      <c r="AY212" s="17" t="s">
        <v>136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81</v>
      </c>
      <c r="BK212" s="198">
        <f>ROUND(I212*H212,2)</f>
        <v>0</v>
      </c>
      <c r="BL212" s="17" t="s">
        <v>549</v>
      </c>
      <c r="BM212" s="197" t="s">
        <v>367</v>
      </c>
    </row>
    <row r="213" spans="1:65" s="13" customFormat="1">
      <c r="B213" s="199"/>
      <c r="C213" s="200"/>
      <c r="D213" s="201" t="s">
        <v>151</v>
      </c>
      <c r="E213" s="202" t="s">
        <v>1</v>
      </c>
      <c r="F213" s="203" t="s">
        <v>759</v>
      </c>
      <c r="G213" s="200"/>
      <c r="H213" s="204">
        <v>0.60499999999999998</v>
      </c>
      <c r="I213" s="205"/>
      <c r="J213" s="200"/>
      <c r="K213" s="200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151</v>
      </c>
      <c r="AU213" s="210" t="s">
        <v>81</v>
      </c>
      <c r="AV213" s="13" t="s">
        <v>83</v>
      </c>
      <c r="AW213" s="13" t="s">
        <v>30</v>
      </c>
      <c r="AX213" s="13" t="s">
        <v>73</v>
      </c>
      <c r="AY213" s="210" t="s">
        <v>136</v>
      </c>
    </row>
    <row r="214" spans="1:65" s="14" customFormat="1">
      <c r="B214" s="211"/>
      <c r="C214" s="212"/>
      <c r="D214" s="201" t="s">
        <v>151</v>
      </c>
      <c r="E214" s="213" t="s">
        <v>1</v>
      </c>
      <c r="F214" s="214" t="s">
        <v>153</v>
      </c>
      <c r="G214" s="212"/>
      <c r="H214" s="215">
        <v>0.60499999999999998</v>
      </c>
      <c r="I214" s="216"/>
      <c r="J214" s="212"/>
      <c r="K214" s="212"/>
      <c r="L214" s="217"/>
      <c r="M214" s="237"/>
      <c r="N214" s="238"/>
      <c r="O214" s="238"/>
      <c r="P214" s="238"/>
      <c r="Q214" s="238"/>
      <c r="R214" s="238"/>
      <c r="S214" s="238"/>
      <c r="T214" s="239"/>
      <c r="AT214" s="221" t="s">
        <v>151</v>
      </c>
      <c r="AU214" s="221" t="s">
        <v>81</v>
      </c>
      <c r="AV214" s="14" t="s">
        <v>143</v>
      </c>
      <c r="AW214" s="14" t="s">
        <v>30</v>
      </c>
      <c r="AX214" s="14" t="s">
        <v>81</v>
      </c>
      <c r="AY214" s="221" t="s">
        <v>136</v>
      </c>
    </row>
    <row r="215" spans="1:65" s="2" customFormat="1" ht="6.95" customHeight="1">
      <c r="A215" s="3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tFSn585NO8HiVIZjTT/jAZTPPKoJHjnqfZIUgQ2qkgMmm4b4L+qkbC0d0S9OQ3EJr+FbVXrUNgm6HuvTy2pRNw==" saltValue="JrP0PLxe7mbpDGI9w+VzyibydeQSJDPV9Qa0zpYDWVi7G9VBp5z3dC5p4limkbt9n6pGf9BssboJKBCIEoe8VQ==" spinCount="100000" sheet="1" objects="1" scenarios="1" formatColumns="0" formatRows="0" autoFilter="0"/>
  <autoFilter ref="C118:K21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9" t="str">
        <f>'Rekapitulace stavby'!K6</f>
        <v>Oprava mostů v úseku Žichovice - Sušice na trati Horažďovice - Klatovy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760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16. 4. 2021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ROUND((SUM(BE118:BE123)),  2)</f>
        <v>0</v>
      </c>
      <c r="G33" s="34"/>
      <c r="H33" s="34"/>
      <c r="I33" s="124">
        <v>0.21</v>
      </c>
      <c r="J33" s="123">
        <f>ROUND(((SUM(BE118:BE123))*I33),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ROUND((SUM(BF118:BF123)),  2)</f>
        <v>0</v>
      </c>
      <c r="G34" s="34"/>
      <c r="H34" s="34"/>
      <c r="I34" s="124">
        <v>0.15</v>
      </c>
      <c r="J34" s="123">
        <f>ROUND(((SUM(BF118:BF123))*I34),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ROUND((SUM(BG118:BG123)),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ROUND((SUM(BH118:BH123)),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ROUND((SUM(BI118:BI123)),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7" t="str">
        <f>E7</f>
        <v>Oprava mostů v úseku Žichovice - Sušice na trati Horažďovice - Klatovy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SO 301 - Materiál objednatele (zhotovitel neoceňuje)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16. 4. 2021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customHeight="1">
      <c r="B97" s="147"/>
      <c r="C97" s="148"/>
      <c r="D97" s="149" t="s">
        <v>104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109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121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6.25" customHeight="1">
      <c r="A108" s="34"/>
      <c r="B108" s="35"/>
      <c r="C108" s="36"/>
      <c r="D108" s="36"/>
      <c r="E108" s="297" t="str">
        <f>E7</f>
        <v>Oprava mostů v úseku Žichovice - Sušice na trati Horažďovice - Klatovy</v>
      </c>
      <c r="F108" s="298"/>
      <c r="G108" s="298"/>
      <c r="H108" s="298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97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5" t="str">
        <f>E9</f>
        <v>SO 301 - Materiál objednatele (zhotovitel neoceňuje)</v>
      </c>
      <c r="F110" s="296"/>
      <c r="G110" s="296"/>
      <c r="H110" s="29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 t="str">
        <f>IF(J12="","",J12)</f>
        <v>16. 4. 2021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 xml:space="preserve"> </v>
      </c>
      <c r="G114" s="36"/>
      <c r="H114" s="36"/>
      <c r="I114" s="29" t="s">
        <v>29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27</v>
      </c>
      <c r="D115" s="36"/>
      <c r="E115" s="36"/>
      <c r="F115" s="27" t="str">
        <f>IF(E18="","",E18)</f>
        <v>Vyplň údaj</v>
      </c>
      <c r="G115" s="36"/>
      <c r="H115" s="36"/>
      <c r="I115" s="29" t="s">
        <v>31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122</v>
      </c>
      <c r="D117" s="162" t="s">
        <v>58</v>
      </c>
      <c r="E117" s="162" t="s">
        <v>54</v>
      </c>
      <c r="F117" s="162" t="s">
        <v>55</v>
      </c>
      <c r="G117" s="162" t="s">
        <v>123</v>
      </c>
      <c r="H117" s="162" t="s">
        <v>124</v>
      </c>
      <c r="I117" s="162" t="s">
        <v>125</v>
      </c>
      <c r="J117" s="162" t="s">
        <v>101</v>
      </c>
      <c r="K117" s="163" t="s">
        <v>126</v>
      </c>
      <c r="L117" s="164"/>
      <c r="M117" s="75" t="s">
        <v>1</v>
      </c>
      <c r="N117" s="76" t="s">
        <v>37</v>
      </c>
      <c r="O117" s="76" t="s">
        <v>127</v>
      </c>
      <c r="P117" s="76" t="s">
        <v>128</v>
      </c>
      <c r="Q117" s="76" t="s">
        <v>129</v>
      </c>
      <c r="R117" s="76" t="s">
        <v>130</v>
      </c>
      <c r="S117" s="76" t="s">
        <v>131</v>
      </c>
      <c r="T117" s="77" t="s">
        <v>132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133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72</v>
      </c>
      <c r="AU118" s="17" t="s">
        <v>103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72</v>
      </c>
      <c r="E119" s="173" t="s">
        <v>134</v>
      </c>
      <c r="F119" s="173" t="s">
        <v>135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81</v>
      </c>
      <c r="AT119" s="182" t="s">
        <v>72</v>
      </c>
      <c r="AU119" s="182" t="s">
        <v>73</v>
      </c>
      <c r="AY119" s="181" t="s">
        <v>136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72</v>
      </c>
      <c r="E120" s="184" t="s">
        <v>158</v>
      </c>
      <c r="F120" s="184" t="s">
        <v>320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SUM(P121:P123)</f>
        <v>0</v>
      </c>
      <c r="Q120" s="178"/>
      <c r="R120" s="179">
        <f>SUM(R121:R123)</f>
        <v>0</v>
      </c>
      <c r="S120" s="178"/>
      <c r="T120" s="180">
        <f>SUM(T121:T123)</f>
        <v>0</v>
      </c>
      <c r="AR120" s="181" t="s">
        <v>81</v>
      </c>
      <c r="AT120" s="182" t="s">
        <v>72</v>
      </c>
      <c r="AU120" s="182" t="s">
        <v>81</v>
      </c>
      <c r="AY120" s="181" t="s">
        <v>136</v>
      </c>
      <c r="BK120" s="183">
        <f>SUM(BK121:BK123)</f>
        <v>0</v>
      </c>
    </row>
    <row r="121" spans="1:65" s="2" customFormat="1" ht="21.75" customHeight="1">
      <c r="A121" s="34"/>
      <c r="B121" s="35"/>
      <c r="C121" s="222" t="s">
        <v>81</v>
      </c>
      <c r="D121" s="222" t="s">
        <v>183</v>
      </c>
      <c r="E121" s="223" t="s">
        <v>761</v>
      </c>
      <c r="F121" s="224" t="s">
        <v>762</v>
      </c>
      <c r="G121" s="225" t="s">
        <v>192</v>
      </c>
      <c r="H121" s="226">
        <v>130</v>
      </c>
      <c r="I121" s="227"/>
      <c r="J121" s="228">
        <f>ROUND(I121*H121,2)</f>
        <v>0</v>
      </c>
      <c r="K121" s="224" t="s">
        <v>1</v>
      </c>
      <c r="L121" s="229"/>
      <c r="M121" s="230" t="s">
        <v>1</v>
      </c>
      <c r="N121" s="231" t="s">
        <v>38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156</v>
      </c>
      <c r="AT121" s="197" t="s">
        <v>183</v>
      </c>
      <c r="AU121" s="197" t="s">
        <v>83</v>
      </c>
      <c r="AY121" s="17" t="s">
        <v>136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81</v>
      </c>
      <c r="BK121" s="198">
        <f>ROUND(I121*H121,2)</f>
        <v>0</v>
      </c>
      <c r="BL121" s="17" t="s">
        <v>143</v>
      </c>
      <c r="BM121" s="197" t="s">
        <v>763</v>
      </c>
    </row>
    <row r="122" spans="1:65" s="13" customFormat="1" ht="22.5">
      <c r="B122" s="199"/>
      <c r="C122" s="200"/>
      <c r="D122" s="201" t="s">
        <v>151</v>
      </c>
      <c r="E122" s="202" t="s">
        <v>1</v>
      </c>
      <c r="F122" s="203" t="s">
        <v>764</v>
      </c>
      <c r="G122" s="200"/>
      <c r="H122" s="204">
        <v>130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151</v>
      </c>
      <c r="AU122" s="210" t="s">
        <v>83</v>
      </c>
      <c r="AV122" s="13" t="s">
        <v>83</v>
      </c>
      <c r="AW122" s="13" t="s">
        <v>30</v>
      </c>
      <c r="AX122" s="13" t="s">
        <v>73</v>
      </c>
      <c r="AY122" s="210" t="s">
        <v>136</v>
      </c>
    </row>
    <row r="123" spans="1:65" s="14" customFormat="1">
      <c r="B123" s="211"/>
      <c r="C123" s="212"/>
      <c r="D123" s="201" t="s">
        <v>151</v>
      </c>
      <c r="E123" s="213" t="s">
        <v>1</v>
      </c>
      <c r="F123" s="214" t="s">
        <v>153</v>
      </c>
      <c r="G123" s="212"/>
      <c r="H123" s="215">
        <v>130</v>
      </c>
      <c r="I123" s="216"/>
      <c r="J123" s="212"/>
      <c r="K123" s="212"/>
      <c r="L123" s="217"/>
      <c r="M123" s="237"/>
      <c r="N123" s="238"/>
      <c r="O123" s="238"/>
      <c r="P123" s="238"/>
      <c r="Q123" s="238"/>
      <c r="R123" s="238"/>
      <c r="S123" s="238"/>
      <c r="T123" s="239"/>
      <c r="AT123" s="221" t="s">
        <v>151</v>
      </c>
      <c r="AU123" s="221" t="s">
        <v>83</v>
      </c>
      <c r="AV123" s="14" t="s">
        <v>143</v>
      </c>
      <c r="AW123" s="14" t="s">
        <v>30</v>
      </c>
      <c r="AX123" s="14" t="s">
        <v>81</v>
      </c>
      <c r="AY123" s="221" t="s">
        <v>136</v>
      </c>
    </row>
    <row r="124" spans="1:65" s="2" customFormat="1" ht="6.95" customHeight="1">
      <c r="A124" s="3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39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algorithmName="SHA-512" hashValue="JHiYBovVtG7RKVObolQw2lSsGKEPa22I0TM+g0vvbZqOvFR4netwwzKCimF/ZGpgmL1i08idaePa6RUFa0n6wA==" saltValue="uvNLpgGqDvlVWA1SjdL7HRel7dM9xKujPOj1dxuP680PvRMurFQYolL9+r2ILm3/aP/dqKmBmvPlfDXnhY6siw==" spinCount="100000" sheet="1" objects="1" scenarios="1" formatColumns="0" formatRows="0" autoFilter="0"/>
  <autoFilter ref="C117:K12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tabSelected="1" topLeftCell="A1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9" t="str">
        <f>'Rekapitulace stavby'!K6</f>
        <v>Oprava mostů v úseku Žichovice - Sušice na trati Horažďovice - Klatovy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765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16. 4. 2021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ROUND((SUM(BE123:BE148)),  2)</f>
        <v>0</v>
      </c>
      <c r="G33" s="34"/>
      <c r="H33" s="34"/>
      <c r="I33" s="124">
        <v>0.21</v>
      </c>
      <c r="J33" s="123">
        <f>ROUND(((SUM(BE123:BE148))*I33),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ROUND((SUM(BF123:BF148)),  2)</f>
        <v>0</v>
      </c>
      <c r="G34" s="34"/>
      <c r="H34" s="34"/>
      <c r="I34" s="124">
        <v>0.15</v>
      </c>
      <c r="J34" s="123">
        <f>ROUND(((SUM(BF123:BF148))*I34),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ROUND((SUM(BG123:BG148)),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ROUND((SUM(BH123:BH148)),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ROUND((SUM(BI123:BI148)),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7" t="str">
        <f>E7</f>
        <v>Oprava mostů v úseku Žichovice - Sušice na trati Horažďovice - Klatovy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SO 401 - VRN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16. 4. 2021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customHeight="1">
      <c r="B97" s="147"/>
      <c r="C97" s="148"/>
      <c r="D97" s="149" t="s">
        <v>766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767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768</v>
      </c>
      <c r="E99" s="156"/>
      <c r="F99" s="156"/>
      <c r="G99" s="156"/>
      <c r="H99" s="156"/>
      <c r="I99" s="156"/>
      <c r="J99" s="157">
        <f>J130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769</v>
      </c>
      <c r="E100" s="156"/>
      <c r="F100" s="156"/>
      <c r="G100" s="156"/>
      <c r="H100" s="156"/>
      <c r="I100" s="156"/>
      <c r="J100" s="157">
        <f>J137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770</v>
      </c>
      <c r="E101" s="156"/>
      <c r="F101" s="156"/>
      <c r="G101" s="156"/>
      <c r="H101" s="156"/>
      <c r="I101" s="156"/>
      <c r="J101" s="157">
        <f>J141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771</v>
      </c>
      <c r="E102" s="156"/>
      <c r="F102" s="156"/>
      <c r="G102" s="156"/>
      <c r="H102" s="156"/>
      <c r="I102" s="156"/>
      <c r="J102" s="157">
        <f>J145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772</v>
      </c>
      <c r="E103" s="156"/>
      <c r="F103" s="156"/>
      <c r="G103" s="156"/>
      <c r="H103" s="156"/>
      <c r="I103" s="156"/>
      <c r="J103" s="157">
        <f>J147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121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6.25" customHeight="1">
      <c r="A113" s="34"/>
      <c r="B113" s="35"/>
      <c r="C113" s="36"/>
      <c r="D113" s="36"/>
      <c r="E113" s="297" t="str">
        <f>E7</f>
        <v>Oprava mostů v úseku Žichovice - Sušice na trati Horažďovice - Klatovy</v>
      </c>
      <c r="F113" s="298"/>
      <c r="G113" s="298"/>
      <c r="H113" s="298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97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85" t="str">
        <f>E9</f>
        <v>SO 401 - VRN</v>
      </c>
      <c r="F115" s="296"/>
      <c r="G115" s="296"/>
      <c r="H115" s="29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 xml:space="preserve"> </v>
      </c>
      <c r="G117" s="36"/>
      <c r="H117" s="36"/>
      <c r="I117" s="29" t="s">
        <v>22</v>
      </c>
      <c r="J117" s="66" t="str">
        <f>IF(J12="","",J12)</f>
        <v>16. 4. 2021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E15</f>
        <v xml:space="preserve"> </v>
      </c>
      <c r="G119" s="36"/>
      <c r="H119" s="36"/>
      <c r="I119" s="29" t="s">
        <v>29</v>
      </c>
      <c r="J119" s="32" t="str">
        <f>E21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IF(E18="","",E18)</f>
        <v>Vyplň údaj</v>
      </c>
      <c r="G120" s="36"/>
      <c r="H120" s="36"/>
      <c r="I120" s="29" t="s">
        <v>31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122</v>
      </c>
      <c r="D122" s="162" t="s">
        <v>58</v>
      </c>
      <c r="E122" s="162" t="s">
        <v>54</v>
      </c>
      <c r="F122" s="162" t="s">
        <v>55</v>
      </c>
      <c r="G122" s="162" t="s">
        <v>123</v>
      </c>
      <c r="H122" s="162" t="s">
        <v>124</v>
      </c>
      <c r="I122" s="162" t="s">
        <v>125</v>
      </c>
      <c r="J122" s="162" t="s">
        <v>101</v>
      </c>
      <c r="K122" s="163" t="s">
        <v>126</v>
      </c>
      <c r="L122" s="164"/>
      <c r="M122" s="75" t="s">
        <v>1</v>
      </c>
      <c r="N122" s="76" t="s">
        <v>37</v>
      </c>
      <c r="O122" s="76" t="s">
        <v>127</v>
      </c>
      <c r="P122" s="76" t="s">
        <v>128</v>
      </c>
      <c r="Q122" s="76" t="s">
        <v>129</v>
      </c>
      <c r="R122" s="76" t="s">
        <v>130</v>
      </c>
      <c r="S122" s="76" t="s">
        <v>131</v>
      </c>
      <c r="T122" s="77" t="s">
        <v>132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133</v>
      </c>
      <c r="D123" s="36"/>
      <c r="E123" s="36"/>
      <c r="F123" s="36"/>
      <c r="G123" s="36"/>
      <c r="H123" s="36"/>
      <c r="I123" s="36"/>
      <c r="J123" s="165">
        <f>BK123</f>
        <v>0</v>
      </c>
      <c r="K123" s="36"/>
      <c r="L123" s="39"/>
      <c r="M123" s="78"/>
      <c r="N123" s="166"/>
      <c r="O123" s="79"/>
      <c r="P123" s="167">
        <f>P124</f>
        <v>0</v>
      </c>
      <c r="Q123" s="79"/>
      <c r="R123" s="167">
        <f>R124</f>
        <v>0</v>
      </c>
      <c r="S123" s="79"/>
      <c r="T123" s="168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103</v>
      </c>
      <c r="BK123" s="169">
        <f>BK124</f>
        <v>0</v>
      </c>
    </row>
    <row r="124" spans="1:65" s="12" customFormat="1" ht="25.9" customHeight="1">
      <c r="B124" s="170"/>
      <c r="C124" s="171"/>
      <c r="D124" s="172" t="s">
        <v>72</v>
      </c>
      <c r="E124" s="173" t="s">
        <v>94</v>
      </c>
      <c r="F124" s="173" t="s">
        <v>773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P125+P130+P137+P141+P145+P147</f>
        <v>0</v>
      </c>
      <c r="Q124" s="178"/>
      <c r="R124" s="179">
        <f>R125+R130+R137+R141+R145+R147</f>
        <v>0</v>
      </c>
      <c r="S124" s="178"/>
      <c r="T124" s="180">
        <f>T125+T130+T137+T141+T145+T147</f>
        <v>0</v>
      </c>
      <c r="AR124" s="181" t="s">
        <v>158</v>
      </c>
      <c r="AT124" s="182" t="s">
        <v>72</v>
      </c>
      <c r="AU124" s="182" t="s">
        <v>73</v>
      </c>
      <c r="AY124" s="181" t="s">
        <v>136</v>
      </c>
      <c r="BK124" s="183">
        <f>BK125+BK130+BK137+BK141+BK145+BK147</f>
        <v>0</v>
      </c>
    </row>
    <row r="125" spans="1:65" s="12" customFormat="1" ht="22.9" customHeight="1">
      <c r="B125" s="170"/>
      <c r="C125" s="171"/>
      <c r="D125" s="172" t="s">
        <v>72</v>
      </c>
      <c r="E125" s="184" t="s">
        <v>774</v>
      </c>
      <c r="F125" s="184" t="s">
        <v>775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SUM(P126:P129)</f>
        <v>0</v>
      </c>
      <c r="Q125" s="178"/>
      <c r="R125" s="179">
        <f>SUM(R126:R129)</f>
        <v>0</v>
      </c>
      <c r="S125" s="178"/>
      <c r="T125" s="180">
        <f>SUM(T126:T129)</f>
        <v>0</v>
      </c>
      <c r="AR125" s="181" t="s">
        <v>158</v>
      </c>
      <c r="AT125" s="182" t="s">
        <v>72</v>
      </c>
      <c r="AU125" s="182" t="s">
        <v>81</v>
      </c>
      <c r="AY125" s="181" t="s">
        <v>136</v>
      </c>
      <c r="BK125" s="183">
        <f>SUM(BK126:BK129)</f>
        <v>0</v>
      </c>
    </row>
    <row r="126" spans="1:65" s="2" customFormat="1" ht="16.5" customHeight="1">
      <c r="A126" s="34"/>
      <c r="B126" s="35"/>
      <c r="C126" s="186" t="s">
        <v>81</v>
      </c>
      <c r="D126" s="186" t="s">
        <v>138</v>
      </c>
      <c r="E126" s="187" t="s">
        <v>776</v>
      </c>
      <c r="F126" s="188" t="s">
        <v>777</v>
      </c>
      <c r="G126" s="189" t="s">
        <v>778</v>
      </c>
      <c r="H126" s="190">
        <v>1</v>
      </c>
      <c r="I126" s="191"/>
      <c r="J126" s="192">
        <f>ROUND(I126*H126,2)</f>
        <v>0</v>
      </c>
      <c r="K126" s="188" t="s">
        <v>142</v>
      </c>
      <c r="L126" s="39"/>
      <c r="M126" s="193" t="s">
        <v>1</v>
      </c>
      <c r="N126" s="194" t="s">
        <v>38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143</v>
      </c>
      <c r="AT126" s="197" t="s">
        <v>138</v>
      </c>
      <c r="AU126" s="197" t="s">
        <v>83</v>
      </c>
      <c r="AY126" s="17" t="s">
        <v>136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81</v>
      </c>
      <c r="BK126" s="198">
        <f>ROUND(I126*H126,2)</f>
        <v>0</v>
      </c>
      <c r="BL126" s="17" t="s">
        <v>143</v>
      </c>
      <c r="BM126" s="197" t="s">
        <v>83</v>
      </c>
    </row>
    <row r="127" spans="1:65" s="2" customFormat="1" ht="19.5">
      <c r="A127" s="34"/>
      <c r="B127" s="35"/>
      <c r="C127" s="36"/>
      <c r="D127" s="201" t="s">
        <v>198</v>
      </c>
      <c r="E127" s="36"/>
      <c r="F127" s="232" t="s">
        <v>779</v>
      </c>
      <c r="G127" s="36"/>
      <c r="H127" s="36"/>
      <c r="I127" s="233"/>
      <c r="J127" s="36"/>
      <c r="K127" s="36"/>
      <c r="L127" s="39"/>
      <c r="M127" s="234"/>
      <c r="N127" s="235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198</v>
      </c>
      <c r="AU127" s="17" t="s">
        <v>83</v>
      </c>
    </row>
    <row r="128" spans="1:65" s="2" customFormat="1" ht="16.5" customHeight="1">
      <c r="A128" s="34"/>
      <c r="B128" s="35"/>
      <c r="C128" s="186" t="s">
        <v>83</v>
      </c>
      <c r="D128" s="186" t="s">
        <v>138</v>
      </c>
      <c r="E128" s="187" t="s">
        <v>780</v>
      </c>
      <c r="F128" s="188" t="s">
        <v>781</v>
      </c>
      <c r="G128" s="189" t="s">
        <v>778</v>
      </c>
      <c r="H128" s="190">
        <v>1</v>
      </c>
      <c r="I128" s="191"/>
      <c r="J128" s="192">
        <f>ROUND(I128*H128,2)</f>
        <v>0</v>
      </c>
      <c r="K128" s="188" t="s">
        <v>142</v>
      </c>
      <c r="L128" s="39"/>
      <c r="M128" s="193" t="s">
        <v>1</v>
      </c>
      <c r="N128" s="194" t="s">
        <v>38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143</v>
      </c>
      <c r="AT128" s="197" t="s">
        <v>138</v>
      </c>
      <c r="AU128" s="197" t="s">
        <v>83</v>
      </c>
      <c r="AY128" s="17" t="s">
        <v>136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81</v>
      </c>
      <c r="BK128" s="198">
        <f>ROUND(I128*H128,2)</f>
        <v>0</v>
      </c>
      <c r="BL128" s="17" t="s">
        <v>143</v>
      </c>
      <c r="BM128" s="197" t="s">
        <v>143</v>
      </c>
    </row>
    <row r="129" spans="1:65" s="2" customFormat="1" ht="16.5" customHeight="1">
      <c r="A129" s="34"/>
      <c r="B129" s="35"/>
      <c r="C129" s="186" t="s">
        <v>147</v>
      </c>
      <c r="D129" s="186" t="s">
        <v>138</v>
      </c>
      <c r="E129" s="187" t="s">
        <v>782</v>
      </c>
      <c r="F129" s="188" t="s">
        <v>783</v>
      </c>
      <c r="G129" s="189" t="s">
        <v>778</v>
      </c>
      <c r="H129" s="190">
        <v>1</v>
      </c>
      <c r="I129" s="191"/>
      <c r="J129" s="192">
        <f>ROUND(I129*H129,2)</f>
        <v>0</v>
      </c>
      <c r="K129" s="188" t="s">
        <v>142</v>
      </c>
      <c r="L129" s="39"/>
      <c r="M129" s="193" t="s">
        <v>1</v>
      </c>
      <c r="N129" s="194" t="s">
        <v>38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143</v>
      </c>
      <c r="AT129" s="197" t="s">
        <v>138</v>
      </c>
      <c r="AU129" s="197" t="s">
        <v>83</v>
      </c>
      <c r="AY129" s="17" t="s">
        <v>136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81</v>
      </c>
      <c r="BK129" s="198">
        <f>ROUND(I129*H129,2)</f>
        <v>0</v>
      </c>
      <c r="BL129" s="17" t="s">
        <v>143</v>
      </c>
      <c r="BM129" s="197" t="s">
        <v>150</v>
      </c>
    </row>
    <row r="130" spans="1:65" s="12" customFormat="1" ht="22.9" customHeight="1">
      <c r="B130" s="170"/>
      <c r="C130" s="171"/>
      <c r="D130" s="172" t="s">
        <v>72</v>
      </c>
      <c r="E130" s="184" t="s">
        <v>784</v>
      </c>
      <c r="F130" s="184" t="s">
        <v>785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SUM(P131:P136)</f>
        <v>0</v>
      </c>
      <c r="Q130" s="178"/>
      <c r="R130" s="179">
        <f>SUM(R131:R136)</f>
        <v>0</v>
      </c>
      <c r="S130" s="178"/>
      <c r="T130" s="180">
        <f>SUM(T131:T136)</f>
        <v>0</v>
      </c>
      <c r="AR130" s="181" t="s">
        <v>158</v>
      </c>
      <c r="AT130" s="182" t="s">
        <v>72</v>
      </c>
      <c r="AU130" s="182" t="s">
        <v>81</v>
      </c>
      <c r="AY130" s="181" t="s">
        <v>136</v>
      </c>
      <c r="BK130" s="183">
        <f>SUM(BK131:BK136)</f>
        <v>0</v>
      </c>
    </row>
    <row r="131" spans="1:65" s="2" customFormat="1" ht="16.5" customHeight="1">
      <c r="A131" s="34"/>
      <c r="B131" s="35"/>
      <c r="C131" s="186" t="s">
        <v>143</v>
      </c>
      <c r="D131" s="186" t="s">
        <v>138</v>
      </c>
      <c r="E131" s="187" t="s">
        <v>786</v>
      </c>
      <c r="F131" s="188" t="s">
        <v>785</v>
      </c>
      <c r="G131" s="189" t="s">
        <v>778</v>
      </c>
      <c r="H131" s="190">
        <v>1</v>
      </c>
      <c r="I131" s="191"/>
      <c r="J131" s="192">
        <f>ROUND(I131*H131,2)</f>
        <v>0</v>
      </c>
      <c r="K131" s="188" t="s">
        <v>142</v>
      </c>
      <c r="L131" s="39"/>
      <c r="M131" s="193" t="s">
        <v>1</v>
      </c>
      <c r="N131" s="194" t="s">
        <v>38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143</v>
      </c>
      <c r="AT131" s="197" t="s">
        <v>138</v>
      </c>
      <c r="AU131" s="197" t="s">
        <v>83</v>
      </c>
      <c r="AY131" s="17" t="s">
        <v>136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81</v>
      </c>
      <c r="BK131" s="198">
        <f>ROUND(I131*H131,2)</f>
        <v>0</v>
      </c>
      <c r="BL131" s="17" t="s">
        <v>143</v>
      </c>
      <c r="BM131" s="197" t="s">
        <v>156</v>
      </c>
    </row>
    <row r="132" spans="1:65" s="2" customFormat="1" ht="19.5">
      <c r="A132" s="34"/>
      <c r="B132" s="35"/>
      <c r="C132" s="36"/>
      <c r="D132" s="201" t="s">
        <v>198</v>
      </c>
      <c r="E132" s="36"/>
      <c r="F132" s="232" t="s">
        <v>787</v>
      </c>
      <c r="G132" s="36"/>
      <c r="H132" s="36"/>
      <c r="I132" s="233"/>
      <c r="J132" s="36"/>
      <c r="K132" s="36"/>
      <c r="L132" s="39"/>
      <c r="M132" s="234"/>
      <c r="N132" s="235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198</v>
      </c>
      <c r="AU132" s="17" t="s">
        <v>83</v>
      </c>
    </row>
    <row r="133" spans="1:65" s="2" customFormat="1" ht="16.5" customHeight="1">
      <c r="A133" s="34"/>
      <c r="B133" s="35"/>
      <c r="C133" s="186" t="s">
        <v>158</v>
      </c>
      <c r="D133" s="186" t="s">
        <v>138</v>
      </c>
      <c r="E133" s="187" t="s">
        <v>788</v>
      </c>
      <c r="F133" s="188" t="s">
        <v>789</v>
      </c>
      <c r="G133" s="189" t="s">
        <v>778</v>
      </c>
      <c r="H133" s="190">
        <v>1</v>
      </c>
      <c r="I133" s="191"/>
      <c r="J133" s="192">
        <f>ROUND(I133*H133,2)</f>
        <v>0</v>
      </c>
      <c r="K133" s="188" t="s">
        <v>142</v>
      </c>
      <c r="L133" s="39"/>
      <c r="M133" s="193" t="s">
        <v>1</v>
      </c>
      <c r="N133" s="194" t="s">
        <v>38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143</v>
      </c>
      <c r="AT133" s="197" t="s">
        <v>138</v>
      </c>
      <c r="AU133" s="197" t="s">
        <v>83</v>
      </c>
      <c r="AY133" s="17" t="s">
        <v>136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81</v>
      </c>
      <c r="BK133" s="198">
        <f>ROUND(I133*H133,2)</f>
        <v>0</v>
      </c>
      <c r="BL133" s="17" t="s">
        <v>143</v>
      </c>
      <c r="BM133" s="197" t="s">
        <v>161</v>
      </c>
    </row>
    <row r="134" spans="1:65" s="2" customFormat="1" ht="19.5">
      <c r="A134" s="34"/>
      <c r="B134" s="35"/>
      <c r="C134" s="36"/>
      <c r="D134" s="201" t="s">
        <v>198</v>
      </c>
      <c r="E134" s="36"/>
      <c r="F134" s="232" t="s">
        <v>790</v>
      </c>
      <c r="G134" s="36"/>
      <c r="H134" s="36"/>
      <c r="I134" s="233"/>
      <c r="J134" s="36"/>
      <c r="K134" s="36"/>
      <c r="L134" s="39"/>
      <c r="M134" s="234"/>
      <c r="N134" s="235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198</v>
      </c>
      <c r="AU134" s="17" t="s">
        <v>83</v>
      </c>
    </row>
    <row r="135" spans="1:65" s="2" customFormat="1" ht="16.5" customHeight="1">
      <c r="A135" s="34"/>
      <c r="B135" s="35"/>
      <c r="C135" s="186" t="s">
        <v>150</v>
      </c>
      <c r="D135" s="186" t="s">
        <v>138</v>
      </c>
      <c r="E135" s="187" t="s">
        <v>791</v>
      </c>
      <c r="F135" s="188" t="s">
        <v>792</v>
      </c>
      <c r="G135" s="189" t="s">
        <v>778</v>
      </c>
      <c r="H135" s="190">
        <v>1</v>
      </c>
      <c r="I135" s="191"/>
      <c r="J135" s="192">
        <f>ROUND(I135*H135,2)</f>
        <v>0</v>
      </c>
      <c r="K135" s="188" t="s">
        <v>142</v>
      </c>
      <c r="L135" s="39"/>
      <c r="M135" s="193" t="s">
        <v>1</v>
      </c>
      <c r="N135" s="194" t="s">
        <v>38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143</v>
      </c>
      <c r="AT135" s="197" t="s">
        <v>138</v>
      </c>
      <c r="AU135" s="197" t="s">
        <v>83</v>
      </c>
      <c r="AY135" s="17" t="s">
        <v>136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81</v>
      </c>
      <c r="BK135" s="198">
        <f>ROUND(I135*H135,2)</f>
        <v>0</v>
      </c>
      <c r="BL135" s="17" t="s">
        <v>143</v>
      </c>
      <c r="BM135" s="197" t="s">
        <v>166</v>
      </c>
    </row>
    <row r="136" spans="1:65" s="2" customFormat="1" ht="19.5">
      <c r="A136" s="34"/>
      <c r="B136" s="35"/>
      <c r="C136" s="36"/>
      <c r="D136" s="201" t="s">
        <v>198</v>
      </c>
      <c r="E136" s="36"/>
      <c r="F136" s="232" t="s">
        <v>793</v>
      </c>
      <c r="G136" s="36"/>
      <c r="H136" s="36"/>
      <c r="I136" s="233"/>
      <c r="J136" s="36"/>
      <c r="K136" s="36"/>
      <c r="L136" s="39"/>
      <c r="M136" s="234"/>
      <c r="N136" s="235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198</v>
      </c>
      <c r="AU136" s="17" t="s">
        <v>83</v>
      </c>
    </row>
    <row r="137" spans="1:65" s="12" customFormat="1" ht="22.9" customHeight="1">
      <c r="B137" s="170"/>
      <c r="C137" s="171"/>
      <c r="D137" s="172" t="s">
        <v>72</v>
      </c>
      <c r="E137" s="184" t="s">
        <v>794</v>
      </c>
      <c r="F137" s="184" t="s">
        <v>795</v>
      </c>
      <c r="G137" s="171"/>
      <c r="H137" s="171"/>
      <c r="I137" s="174"/>
      <c r="J137" s="185">
        <f>BK137</f>
        <v>0</v>
      </c>
      <c r="K137" s="171"/>
      <c r="L137" s="176"/>
      <c r="M137" s="177"/>
      <c r="N137" s="178"/>
      <c r="O137" s="178"/>
      <c r="P137" s="179">
        <f>SUM(P138:P140)</f>
        <v>0</v>
      </c>
      <c r="Q137" s="178"/>
      <c r="R137" s="179">
        <f>SUM(R138:R140)</f>
        <v>0</v>
      </c>
      <c r="S137" s="178"/>
      <c r="T137" s="180">
        <f>SUM(T138:T140)</f>
        <v>0</v>
      </c>
      <c r="AR137" s="181" t="s">
        <v>158</v>
      </c>
      <c r="AT137" s="182" t="s">
        <v>72</v>
      </c>
      <c r="AU137" s="182" t="s">
        <v>81</v>
      </c>
      <c r="AY137" s="181" t="s">
        <v>136</v>
      </c>
      <c r="BK137" s="183">
        <f>SUM(BK138:BK140)</f>
        <v>0</v>
      </c>
    </row>
    <row r="138" spans="1:65" s="2" customFormat="1" ht="16.5" customHeight="1">
      <c r="A138" s="34"/>
      <c r="B138" s="35"/>
      <c r="C138" s="186" t="s">
        <v>168</v>
      </c>
      <c r="D138" s="186" t="s">
        <v>138</v>
      </c>
      <c r="E138" s="187" t="s">
        <v>796</v>
      </c>
      <c r="F138" s="188" t="s">
        <v>797</v>
      </c>
      <c r="G138" s="189" t="s">
        <v>778</v>
      </c>
      <c r="H138" s="190">
        <v>1</v>
      </c>
      <c r="I138" s="191"/>
      <c r="J138" s="192">
        <f>ROUND(I138*H138,2)</f>
        <v>0</v>
      </c>
      <c r="K138" s="188" t="s">
        <v>142</v>
      </c>
      <c r="L138" s="39"/>
      <c r="M138" s="193" t="s">
        <v>1</v>
      </c>
      <c r="N138" s="194" t="s">
        <v>38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143</v>
      </c>
      <c r="AT138" s="197" t="s">
        <v>138</v>
      </c>
      <c r="AU138" s="197" t="s">
        <v>83</v>
      </c>
      <c r="AY138" s="17" t="s">
        <v>136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81</v>
      </c>
      <c r="BK138" s="198">
        <f>ROUND(I138*H138,2)</f>
        <v>0</v>
      </c>
      <c r="BL138" s="17" t="s">
        <v>143</v>
      </c>
      <c r="BM138" s="197" t="s">
        <v>171</v>
      </c>
    </row>
    <row r="139" spans="1:65" s="2" customFormat="1" ht="16.5" customHeight="1">
      <c r="A139" s="34"/>
      <c r="B139" s="35"/>
      <c r="C139" s="186" t="s">
        <v>156</v>
      </c>
      <c r="D139" s="186" t="s">
        <v>138</v>
      </c>
      <c r="E139" s="187" t="s">
        <v>798</v>
      </c>
      <c r="F139" s="188" t="s">
        <v>799</v>
      </c>
      <c r="G139" s="189" t="s">
        <v>778</v>
      </c>
      <c r="H139" s="190">
        <v>1</v>
      </c>
      <c r="I139" s="191"/>
      <c r="J139" s="192">
        <f>ROUND(I139*H139,2)</f>
        <v>0</v>
      </c>
      <c r="K139" s="188" t="s">
        <v>142</v>
      </c>
      <c r="L139" s="39"/>
      <c r="M139" s="193" t="s">
        <v>1</v>
      </c>
      <c r="N139" s="194" t="s">
        <v>38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143</v>
      </c>
      <c r="AT139" s="197" t="s">
        <v>138</v>
      </c>
      <c r="AU139" s="197" t="s">
        <v>83</v>
      </c>
      <c r="AY139" s="17" t="s">
        <v>136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81</v>
      </c>
      <c r="BK139" s="198">
        <f>ROUND(I139*H139,2)</f>
        <v>0</v>
      </c>
      <c r="BL139" s="17" t="s">
        <v>143</v>
      </c>
      <c r="BM139" s="197" t="s">
        <v>176</v>
      </c>
    </row>
    <row r="140" spans="1:65" s="2" customFormat="1" ht="19.5">
      <c r="A140" s="34"/>
      <c r="B140" s="35"/>
      <c r="C140" s="36"/>
      <c r="D140" s="201" t="s">
        <v>198</v>
      </c>
      <c r="E140" s="36"/>
      <c r="F140" s="232" t="s">
        <v>800</v>
      </c>
      <c r="G140" s="36"/>
      <c r="H140" s="36"/>
      <c r="I140" s="233"/>
      <c r="J140" s="36"/>
      <c r="K140" s="36"/>
      <c r="L140" s="39"/>
      <c r="M140" s="234"/>
      <c r="N140" s="235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198</v>
      </c>
      <c r="AU140" s="17" t="s">
        <v>83</v>
      </c>
    </row>
    <row r="141" spans="1:65" s="12" customFormat="1" ht="22.9" customHeight="1">
      <c r="B141" s="170"/>
      <c r="C141" s="171"/>
      <c r="D141" s="172" t="s">
        <v>72</v>
      </c>
      <c r="E141" s="184" t="s">
        <v>801</v>
      </c>
      <c r="F141" s="184" t="s">
        <v>802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SUM(P142:P144)</f>
        <v>0</v>
      </c>
      <c r="Q141" s="178"/>
      <c r="R141" s="179">
        <f>SUM(R142:R144)</f>
        <v>0</v>
      </c>
      <c r="S141" s="178"/>
      <c r="T141" s="180">
        <f>SUM(T142:T144)</f>
        <v>0</v>
      </c>
      <c r="AR141" s="181" t="s">
        <v>158</v>
      </c>
      <c r="AT141" s="182" t="s">
        <v>72</v>
      </c>
      <c r="AU141" s="182" t="s">
        <v>81</v>
      </c>
      <c r="AY141" s="181" t="s">
        <v>136</v>
      </c>
      <c r="BK141" s="183">
        <f>SUM(BK142:BK144)</f>
        <v>0</v>
      </c>
    </row>
    <row r="142" spans="1:65" s="2" customFormat="1" ht="16.5" customHeight="1">
      <c r="A142" s="34"/>
      <c r="B142" s="35"/>
      <c r="C142" s="186" t="s">
        <v>178</v>
      </c>
      <c r="D142" s="186" t="s">
        <v>138</v>
      </c>
      <c r="E142" s="187" t="s">
        <v>803</v>
      </c>
      <c r="F142" s="188" t="s">
        <v>804</v>
      </c>
      <c r="G142" s="189" t="s">
        <v>778</v>
      </c>
      <c r="H142" s="190">
        <v>1</v>
      </c>
      <c r="I142" s="191"/>
      <c r="J142" s="192">
        <f>ROUND(I142*H142,2)</f>
        <v>0</v>
      </c>
      <c r="K142" s="188" t="s">
        <v>142</v>
      </c>
      <c r="L142" s="39"/>
      <c r="M142" s="193" t="s">
        <v>1</v>
      </c>
      <c r="N142" s="194" t="s">
        <v>38</v>
      </c>
      <c r="O142" s="71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143</v>
      </c>
      <c r="AT142" s="197" t="s">
        <v>138</v>
      </c>
      <c r="AU142" s="197" t="s">
        <v>83</v>
      </c>
      <c r="AY142" s="17" t="s">
        <v>136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81</v>
      </c>
      <c r="BK142" s="198">
        <f>ROUND(I142*H142,2)</f>
        <v>0</v>
      </c>
      <c r="BL142" s="17" t="s">
        <v>143</v>
      </c>
      <c r="BM142" s="197" t="s">
        <v>182</v>
      </c>
    </row>
    <row r="143" spans="1:65" s="2" customFormat="1" ht="16.5" customHeight="1">
      <c r="A143" s="34"/>
      <c r="B143" s="35"/>
      <c r="C143" s="186" t="s">
        <v>161</v>
      </c>
      <c r="D143" s="186" t="s">
        <v>138</v>
      </c>
      <c r="E143" s="187" t="s">
        <v>805</v>
      </c>
      <c r="F143" s="188" t="s">
        <v>806</v>
      </c>
      <c r="G143" s="189" t="s">
        <v>778</v>
      </c>
      <c r="H143" s="190">
        <v>1</v>
      </c>
      <c r="I143" s="191"/>
      <c r="J143" s="192">
        <f>ROUND(I143*H143,2)</f>
        <v>0</v>
      </c>
      <c r="K143" s="188" t="s">
        <v>142</v>
      </c>
      <c r="L143" s="39"/>
      <c r="M143" s="193" t="s">
        <v>1</v>
      </c>
      <c r="N143" s="194" t="s">
        <v>38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143</v>
      </c>
      <c r="AT143" s="197" t="s">
        <v>138</v>
      </c>
      <c r="AU143" s="197" t="s">
        <v>83</v>
      </c>
      <c r="AY143" s="17" t="s">
        <v>136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81</v>
      </c>
      <c r="BK143" s="198">
        <f>ROUND(I143*H143,2)</f>
        <v>0</v>
      </c>
      <c r="BL143" s="17" t="s">
        <v>143</v>
      </c>
      <c r="BM143" s="197" t="s">
        <v>186</v>
      </c>
    </row>
    <row r="144" spans="1:65" s="2" customFormat="1" ht="29.25">
      <c r="A144" s="34"/>
      <c r="B144" s="35"/>
      <c r="C144" s="36"/>
      <c r="D144" s="201" t="s">
        <v>198</v>
      </c>
      <c r="E144" s="36"/>
      <c r="F144" s="232" t="s">
        <v>807</v>
      </c>
      <c r="G144" s="36"/>
      <c r="H144" s="36"/>
      <c r="I144" s="233"/>
      <c r="J144" s="36"/>
      <c r="K144" s="36"/>
      <c r="L144" s="39"/>
      <c r="M144" s="234"/>
      <c r="N144" s="235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198</v>
      </c>
      <c r="AU144" s="17" t="s">
        <v>83</v>
      </c>
    </row>
    <row r="145" spans="1:65" s="12" customFormat="1" ht="22.9" customHeight="1">
      <c r="B145" s="170"/>
      <c r="C145" s="171"/>
      <c r="D145" s="172" t="s">
        <v>72</v>
      </c>
      <c r="E145" s="184" t="s">
        <v>808</v>
      </c>
      <c r="F145" s="184" t="s">
        <v>809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P146</f>
        <v>0</v>
      </c>
      <c r="Q145" s="178"/>
      <c r="R145" s="179">
        <f>R146</f>
        <v>0</v>
      </c>
      <c r="S145" s="178"/>
      <c r="T145" s="180">
        <f>T146</f>
        <v>0</v>
      </c>
      <c r="AR145" s="181" t="s">
        <v>158</v>
      </c>
      <c r="AT145" s="182" t="s">
        <v>72</v>
      </c>
      <c r="AU145" s="182" t="s">
        <v>81</v>
      </c>
      <c r="AY145" s="181" t="s">
        <v>136</v>
      </c>
      <c r="BK145" s="183">
        <f>BK146</f>
        <v>0</v>
      </c>
    </row>
    <row r="146" spans="1:65" s="2" customFormat="1" ht="16.5" customHeight="1">
      <c r="A146" s="34"/>
      <c r="B146" s="35"/>
      <c r="C146" s="186" t="s">
        <v>189</v>
      </c>
      <c r="D146" s="186" t="s">
        <v>138</v>
      </c>
      <c r="E146" s="187" t="s">
        <v>810</v>
      </c>
      <c r="F146" s="188" t="s">
        <v>811</v>
      </c>
      <c r="G146" s="189" t="s">
        <v>778</v>
      </c>
      <c r="H146" s="190">
        <v>1</v>
      </c>
      <c r="I146" s="191"/>
      <c r="J146" s="192">
        <f>ROUND(I146*H146,2)</f>
        <v>0</v>
      </c>
      <c r="K146" s="188" t="s">
        <v>142</v>
      </c>
      <c r="L146" s="39"/>
      <c r="M146" s="193" t="s">
        <v>1</v>
      </c>
      <c r="N146" s="194" t="s">
        <v>38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143</v>
      </c>
      <c r="AT146" s="197" t="s">
        <v>138</v>
      </c>
      <c r="AU146" s="197" t="s">
        <v>83</v>
      </c>
      <c r="AY146" s="17" t="s">
        <v>136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81</v>
      </c>
      <c r="BK146" s="198">
        <f>ROUND(I146*H146,2)</f>
        <v>0</v>
      </c>
      <c r="BL146" s="17" t="s">
        <v>143</v>
      </c>
      <c r="BM146" s="197" t="s">
        <v>193</v>
      </c>
    </row>
    <row r="147" spans="1:65" s="12" customFormat="1" ht="22.9" customHeight="1">
      <c r="B147" s="170"/>
      <c r="C147" s="171"/>
      <c r="D147" s="172" t="s">
        <v>72</v>
      </c>
      <c r="E147" s="184" t="s">
        <v>812</v>
      </c>
      <c r="F147" s="184" t="s">
        <v>813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P148</f>
        <v>0</v>
      </c>
      <c r="Q147" s="178"/>
      <c r="R147" s="179">
        <f>R148</f>
        <v>0</v>
      </c>
      <c r="S147" s="178"/>
      <c r="T147" s="180">
        <f>T148</f>
        <v>0</v>
      </c>
      <c r="AR147" s="181" t="s">
        <v>158</v>
      </c>
      <c r="AT147" s="182" t="s">
        <v>72</v>
      </c>
      <c r="AU147" s="182" t="s">
        <v>81</v>
      </c>
      <c r="AY147" s="181" t="s">
        <v>136</v>
      </c>
      <c r="BK147" s="183">
        <f>BK148</f>
        <v>0</v>
      </c>
    </row>
    <row r="148" spans="1:65" s="2" customFormat="1" ht="16.5" customHeight="1">
      <c r="A148" s="34"/>
      <c r="B148" s="35"/>
      <c r="C148" s="186" t="s">
        <v>166</v>
      </c>
      <c r="D148" s="186" t="s">
        <v>138</v>
      </c>
      <c r="E148" s="187" t="s">
        <v>814</v>
      </c>
      <c r="F148" s="188" t="s">
        <v>815</v>
      </c>
      <c r="G148" s="189" t="s">
        <v>778</v>
      </c>
      <c r="H148" s="190">
        <v>1</v>
      </c>
      <c r="I148" s="191"/>
      <c r="J148" s="192">
        <f>ROUND(I148*H148,2)</f>
        <v>0</v>
      </c>
      <c r="K148" s="188" t="s">
        <v>142</v>
      </c>
      <c r="L148" s="39"/>
      <c r="M148" s="250" t="s">
        <v>1</v>
      </c>
      <c r="N148" s="251" t="s">
        <v>38</v>
      </c>
      <c r="O148" s="252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143</v>
      </c>
      <c r="AT148" s="197" t="s">
        <v>138</v>
      </c>
      <c r="AU148" s="197" t="s">
        <v>83</v>
      </c>
      <c r="AY148" s="17" t="s">
        <v>136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81</v>
      </c>
      <c r="BK148" s="198">
        <f>ROUND(I148*H148,2)</f>
        <v>0</v>
      </c>
      <c r="BL148" s="17" t="s">
        <v>143</v>
      </c>
      <c r="BM148" s="197" t="s">
        <v>197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hlZIogjYlBz3yGTJYd1sPfs9ABQ7N40qAj3AARQzznsxxs314uzef5z2j5ckrGJRn5Rsaj+PWM/gz8CNnJ/9DQ==" saltValue="JtTaFPQ/qDo/LwsKPNZh4OVPqHYsOzTNXAEerCZHPnB9pkupsQspejy5c8XCMOTwdpkfRBFkPB/6dB95T/m3yA==" spinCount="100000" sheet="1" objects="1" scenarios="1" formatColumns="0" formatRows="0" autoFilter="0"/>
  <autoFilter ref="C122:K14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101 - Most km 15,423</vt:lpstr>
      <vt:lpstr>SO 102 - Most km 15,487</vt:lpstr>
      <vt:lpstr>SO 201 - Železniční svršek</vt:lpstr>
      <vt:lpstr>SO 301 - Materiál objedna...</vt:lpstr>
      <vt:lpstr>SO 401 - VRN</vt:lpstr>
      <vt:lpstr>'Rekapitulace stavby'!Názvy_tisku</vt:lpstr>
      <vt:lpstr>'SO 101 - Most km 15,423'!Názvy_tisku</vt:lpstr>
      <vt:lpstr>'SO 102 - Most km 15,487'!Názvy_tisku</vt:lpstr>
      <vt:lpstr>'SO 201 - Železniční svršek'!Názvy_tisku</vt:lpstr>
      <vt:lpstr>'SO 301 - Materiál objedna...'!Názvy_tisku</vt:lpstr>
      <vt:lpstr>'SO 401 - VRN'!Názvy_tisku</vt:lpstr>
      <vt:lpstr>'Rekapitulace stavby'!Oblast_tisku</vt:lpstr>
      <vt:lpstr>'SO 101 - Most km 15,423'!Oblast_tisku</vt:lpstr>
      <vt:lpstr>'SO 102 - Most km 15,487'!Oblast_tisku</vt:lpstr>
      <vt:lpstr>'SO 201 - Železniční svršek'!Oblast_tisku</vt:lpstr>
      <vt:lpstr>'SO 301 - Materiál objedna...'!Oblast_tisku</vt:lpstr>
      <vt:lpstr>'SO 401 -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Šedivcová Jitka</dc:creator>
  <cp:lastModifiedBy>Schůtová Eva, Ing.</cp:lastModifiedBy>
  <dcterms:created xsi:type="dcterms:W3CDTF">2021-04-23T11:59:45Z</dcterms:created>
  <dcterms:modified xsi:type="dcterms:W3CDTF">2021-04-26T05:32:09Z</dcterms:modified>
</cp:coreProperties>
</file>